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https://uflorida-my.sharepoint.com/personal/tara_wade_ufl_edu/Documents/Projects/Extension-Other/2024-Cover Crops Webtools/"/>
    </mc:Choice>
  </mc:AlternateContent>
  <xr:revisionPtr revIDLastSave="0" documentId="8_{F93FD643-ABDF-4132-90D4-673FC0E5C2D9}" xr6:coauthVersionLast="47" xr6:coauthVersionMax="47" xr10:uidLastSave="{00000000-0000-0000-0000-000000000000}"/>
  <bookViews>
    <workbookView xWindow="-120" yWindow="-120" windowWidth="29040" windowHeight="15720" xr2:uid="{1D7D6723-B8F3-4D75-9A41-982D9259AD28}"/>
  </bookViews>
  <sheets>
    <sheet name="Step1-ReadMe" sheetId="4" r:id="rId1"/>
    <sheet name="Step 2-Cover Crop Budget" sheetId="2" r:id="rId2"/>
    <sheet name="Step 3- Your selections" sheetId="5" r:id="rId3"/>
    <sheet name="Step 4-Output" sheetId="1" r:id="rId4"/>
    <sheet name="USDA-container-weights" sheetId="6" r:id="rId5"/>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8" i="2" l="1"/>
  <c r="H10" i="2"/>
  <c r="H7" i="2"/>
  <c r="F8" i="2"/>
  <c r="F9" i="2"/>
  <c r="H9" i="2" s="1"/>
  <c r="F10" i="2"/>
  <c r="F7" i="2"/>
  <c r="D13" i="5" l="1"/>
  <c r="E13" i="5" s="1"/>
  <c r="F13" i="5" s="1"/>
  <c r="G13" i="5" s="1"/>
  <c r="H13" i="5" s="1"/>
  <c r="I13" i="5" s="1"/>
  <c r="J13" i="5" s="1"/>
  <c r="K13" i="5" s="1"/>
  <c r="L13" i="5" s="1"/>
  <c r="C26" i="5" l="1"/>
  <c r="D8" i="1" s="1"/>
  <c r="C21" i="5"/>
  <c r="D9" i="5"/>
  <c r="E9" i="5" s="1"/>
  <c r="D21" i="5" l="1"/>
  <c r="D7" i="1"/>
  <c r="D26" i="5"/>
  <c r="E8" i="1" s="1"/>
  <c r="F9" i="5"/>
  <c r="E21" i="5" l="1"/>
  <c r="E7" i="1"/>
  <c r="E26" i="5"/>
  <c r="F8" i="1" s="1"/>
  <c r="F26" i="5"/>
  <c r="G9" i="5"/>
  <c r="F21" i="5" l="1"/>
  <c r="F7" i="1"/>
  <c r="G26" i="5"/>
  <c r="G8" i="1"/>
  <c r="H9" i="5"/>
  <c r="G21" i="5" l="1"/>
  <c r="G7" i="1"/>
  <c r="H26" i="5"/>
  <c r="H8" i="1"/>
  <c r="I9" i="5"/>
  <c r="D9" i="1"/>
  <c r="H7" i="1" l="1"/>
  <c r="H21" i="5"/>
  <c r="I26" i="5"/>
  <c r="I8" i="1"/>
  <c r="J9" i="5"/>
  <c r="H12" i="2"/>
  <c r="C10" i="5" s="1"/>
  <c r="D6" i="1" s="1"/>
  <c r="D10" i="1" s="1"/>
  <c r="I21" i="5" l="1"/>
  <c r="I7" i="1"/>
  <c r="D11" i="1"/>
  <c r="D10" i="5"/>
  <c r="E6" i="1" s="1"/>
  <c r="J26" i="5"/>
  <c r="J8" i="1"/>
  <c r="K9" i="5"/>
  <c r="E9" i="1"/>
  <c r="J21" i="5" l="1"/>
  <c r="J7" i="1"/>
  <c r="E10" i="5"/>
  <c r="F6" i="1" s="1"/>
  <c r="E10" i="1"/>
  <c r="E11" i="1" s="1"/>
  <c r="K26" i="5"/>
  <c r="K8" i="1"/>
  <c r="L9" i="5"/>
  <c r="F9" i="1"/>
  <c r="K21" i="5" l="1"/>
  <c r="K7" i="1"/>
  <c r="F10" i="5"/>
  <c r="G6" i="1" s="1"/>
  <c r="F10" i="1"/>
  <c r="F11" i="1" s="1"/>
  <c r="L26" i="5"/>
  <c r="M8" i="1" s="1"/>
  <c r="L8" i="1"/>
  <c r="G9" i="1"/>
  <c r="L21" i="5" l="1"/>
  <c r="M7" i="1" s="1"/>
  <c r="L7" i="1"/>
  <c r="G10" i="5"/>
  <c r="H6" i="1" s="1"/>
  <c r="G10" i="1"/>
  <c r="G11" i="1" s="1"/>
  <c r="H9" i="1"/>
  <c r="H10" i="5" l="1"/>
  <c r="I6" i="1" s="1"/>
  <c r="H10" i="1"/>
  <c r="H11" i="1" s="1"/>
  <c r="I9" i="1"/>
  <c r="I10" i="5" l="1"/>
  <c r="J6" i="1" s="1"/>
  <c r="I10" i="1"/>
  <c r="I11" i="1" s="1"/>
  <c r="J9" i="1"/>
  <c r="J10" i="5" l="1"/>
  <c r="K6" i="1" s="1"/>
  <c r="J10" i="1"/>
  <c r="J11" i="1" s="1"/>
  <c r="K9" i="1"/>
  <c r="K10" i="5" l="1"/>
  <c r="L6" i="1" s="1"/>
  <c r="K10" i="1"/>
  <c r="K11" i="1" s="1"/>
  <c r="L9" i="1"/>
  <c r="L10" i="5" l="1"/>
  <c r="M6" i="1" s="1"/>
  <c r="L10" i="1"/>
  <c r="L11" i="1" s="1"/>
  <c r="M9" i="1"/>
  <c r="M10" i="1" l="1"/>
  <c r="M11" i="1" s="1"/>
</calcChain>
</file>

<file path=xl/sharedStrings.xml><?xml version="1.0" encoding="utf-8"?>
<sst xmlns="http://schemas.openxmlformats.org/spreadsheetml/2006/main" count="126" uniqueCount="97">
  <si>
    <t>About the Tool</t>
  </si>
  <si>
    <t>Worksheet Tabs</t>
  </si>
  <si>
    <t>Description</t>
  </si>
  <si>
    <t>Your selections</t>
  </si>
  <si>
    <t>Output</t>
  </si>
  <si>
    <t>Chakravarty, S. &amp; Wade, T. (2023). Cost Analysis of Using Cover Crops in Citrus Production. HortTechnology, 33(3), 278-285. https://doi.org/10.21273/HORTTECH05126-22</t>
  </si>
  <si>
    <t>Unit</t>
  </si>
  <si>
    <t>Year 2</t>
  </si>
  <si>
    <t>Year 3</t>
  </si>
  <si>
    <t>Year 4</t>
  </si>
  <si>
    <t>Year 5</t>
  </si>
  <si>
    <t>Year 6</t>
  </si>
  <si>
    <t>Year 7</t>
  </si>
  <si>
    <t>Year 8</t>
  </si>
  <si>
    <t>Year 9</t>
  </si>
  <si>
    <t>Year 10</t>
  </si>
  <si>
    <t>Expected production cost without cover crops</t>
  </si>
  <si>
    <t>$/acre</t>
  </si>
  <si>
    <t>Cover crop cost</t>
  </si>
  <si>
    <t>Row #</t>
  </si>
  <si>
    <t>Item</t>
  </si>
  <si>
    <t>Total Delivered-in Cost per acre with cover crops</t>
  </si>
  <si>
    <t>Cover crop effect: Total savings</t>
  </si>
  <si>
    <t>Total Delivered-in Cost per acre with cover crops net of savings</t>
  </si>
  <si>
    <t>Breakeven delivered-in price net of savings</t>
  </si>
  <si>
    <t>Costs</t>
  </si>
  <si>
    <t>Applications/ Year</t>
  </si>
  <si>
    <t>Cover crop cost items</t>
  </si>
  <si>
    <t>Total cost of cover crops</t>
  </si>
  <si>
    <t>Current year</t>
  </si>
  <si>
    <t>Current Year</t>
  </si>
  <si>
    <t>Expected Y-to-Y inflation</t>
  </si>
  <si>
    <t>%</t>
  </si>
  <si>
    <t>Expected Y-to-Y reduction in cover crop cost due to increased cover crop productivity.</t>
  </si>
  <si>
    <t># mows/year</t>
  </si>
  <si>
    <t>$/acre per application</t>
  </si>
  <si>
    <t>Total $/acre Current year</t>
  </si>
  <si>
    <t>Total $/acre Year 2</t>
  </si>
  <si>
    <t>Total $/acre Year 3</t>
  </si>
  <si>
    <t>Total $/acre Year 4</t>
  </si>
  <si>
    <t>Total $/acre Year 5</t>
  </si>
  <si>
    <t>Total $/acre Year 6</t>
  </si>
  <si>
    <t>Total $/acre Year 7</t>
  </si>
  <si>
    <t>Total $/acre Year 8</t>
  </si>
  <si>
    <t>Total $/acre Year 9</t>
  </si>
  <si>
    <t>Total $/acre Year 10</t>
  </si>
  <si>
    <t># herbicide applicatios/year in row middles</t>
  </si>
  <si>
    <t>Cover crop effect: Savings from reduced herbicide use in row middles</t>
  </si>
  <si>
    <t>Cover crop effect: Savings from reduced mowing in row middles</t>
  </si>
  <si>
    <t>SAVINGS</t>
  </si>
  <si>
    <t>Tara Wade and Shourish Chakravarty</t>
  </si>
  <si>
    <t>University of Florida- IFAS Food and Resource Economics Department  and University of Florida- IFAS Southwest Florida Research and Education Center</t>
  </si>
  <si>
    <t>Cover Crop Budget</t>
  </si>
  <si>
    <t>Resources:</t>
  </si>
  <si>
    <t>Articles</t>
  </si>
  <si>
    <r>
      <rPr>
        <b/>
        <sz val="14"/>
        <color theme="4" tint="0.39997558519241921"/>
        <rFont val="Calibri"/>
        <family val="2"/>
        <scheme val="minor"/>
      </rPr>
      <t>Blue cells cannot be altered by the user. These cells are updated from other worksheets.</t>
    </r>
    <r>
      <rPr>
        <b/>
        <sz val="14"/>
        <color theme="1"/>
        <rFont val="Calibri"/>
        <family val="2"/>
        <scheme val="minor"/>
      </rPr>
      <t xml:space="preserve">
</t>
    </r>
    <r>
      <rPr>
        <b/>
        <sz val="14"/>
        <color rgb="FFFFC000"/>
        <rFont val="Calibri"/>
        <family val="2"/>
        <scheme val="minor"/>
      </rPr>
      <t>Use the orange cells to input your values. The support tool calculates break-even prices based on your inputs.</t>
    </r>
    <r>
      <rPr>
        <b/>
        <sz val="14"/>
        <color theme="1"/>
        <rFont val="Calibri"/>
        <family val="2"/>
        <scheme val="minor"/>
      </rPr>
      <t xml:space="preserve">
</t>
    </r>
    <r>
      <rPr>
        <b/>
        <sz val="14"/>
        <color theme="0"/>
        <rFont val="Calibri"/>
        <family val="2"/>
        <scheme val="minor"/>
      </rPr>
      <t>Current year refers to the year when cover crops are first adopted.</t>
    </r>
  </si>
  <si>
    <t>Note:</t>
  </si>
  <si>
    <t>This document was last updated in April 2024.</t>
  </si>
  <si>
    <t>Total Cost/Acre</t>
  </si>
  <si>
    <t>Table 4: Your herbicide application.</t>
  </si>
  <si>
    <t>Table3:  Your mowing operations.</t>
  </si>
  <si>
    <r>
      <rPr>
        <b/>
        <sz val="14"/>
        <color theme="4" tint="0.39997558519241921"/>
        <rFont val="Calibri"/>
        <family val="2"/>
        <scheme val="minor"/>
      </rPr>
      <t>Blue cells cannot be altered by the user. These cells are updated from other worksheets.</t>
    </r>
    <r>
      <rPr>
        <b/>
        <sz val="14"/>
        <color theme="1"/>
        <rFont val="Calibri"/>
        <family val="2"/>
        <scheme val="minor"/>
      </rPr>
      <t xml:space="preserve">
</t>
    </r>
    <r>
      <rPr>
        <b/>
        <sz val="14"/>
        <color rgb="FFFFC000"/>
        <rFont val="Calibri"/>
        <family val="2"/>
        <scheme val="minor"/>
      </rPr>
      <t>Use the orange cells to input your values.</t>
    </r>
  </si>
  <si>
    <t>Table 1: Cover Crops Costs: Year 1 or current year values</t>
  </si>
  <si>
    <t>Blue cells cannot be altered by the user. These cells are updated from other worksheets.</t>
  </si>
  <si>
    <t>Table 5: Output.</t>
  </si>
  <si>
    <t>Instructions: Please enter the mowing details of your grove row middles for the year prior to planting cover crops.</t>
  </si>
  <si>
    <t>Instructions: Please enter the details of herbicide use in the row middles of your grove for the year prior to planting cover crops</t>
  </si>
  <si>
    <t>$/lb</t>
  </si>
  <si>
    <t>lb/acre</t>
  </si>
  <si>
    <t>Units</t>
  </si>
  <si>
    <t>lb</t>
  </si>
  <si>
    <t>Cost/unit</t>
  </si>
  <si>
    <t>gal</t>
  </si>
  <si>
    <t>hr</t>
  </si>
  <si>
    <t>acre</t>
  </si>
  <si>
    <t>#units/Acre</t>
  </si>
  <si>
    <t>Cost/Acre</t>
  </si>
  <si>
    <t>Drill rental</t>
  </si>
  <si>
    <t>Seeds</t>
  </si>
  <si>
    <t>Fuel</t>
  </si>
  <si>
    <t>Labor</t>
  </si>
  <si>
    <t>Costs of other inputs</t>
  </si>
  <si>
    <t>Table2:  Your operation costs and fruit yield.</t>
  </si>
  <si>
    <t>Instructions: Please input the expected fruit production cost, yield, and the expected year-to-year inflation rate and the expected rate of reduction in cover crop cost due to production efficiency.</t>
  </si>
  <si>
    <t xml:space="preserve">This table calculates and presents break-even prices for your tree crop in terms of $/lb considering costs and savings from adopting cover crops in the grove row middles. It also shows the Delivered-in cost (production cost+pick and haul charges), and savings from using cover crops. </t>
  </si>
  <si>
    <t>Cover Crop Cost and Savings Tool for Tree Crop Production-2024</t>
  </si>
  <si>
    <r>
      <rPr>
        <b/>
        <sz val="11"/>
        <color theme="1"/>
        <rFont val="Calibri"/>
        <family val="2"/>
        <scheme val="minor"/>
      </rPr>
      <t>This tab calculates the following items (table 5) over a 10-year period</t>
    </r>
    <r>
      <rPr>
        <sz val="11"/>
        <color theme="1"/>
        <rFont val="Calibri"/>
        <family val="2"/>
        <scheme val="minor"/>
      </rPr>
      <t>:
Row 1: Total Delivered-in Cost per acre with cover crops ($/acre)
Row 2: Cover crop effect: Savings from reduced mowing ($/acre)
Row 3: Cover crop effect: Savings from reduced herbicide use ($/acre)
Row 4: Cover crop effect: Total savings ($/acre)
Row 5: Total Delivered-in Cost per acre with cover crops net of savings ($/acre)
Row 6: Breakeven delivered-in price net of savings ($/lb)</t>
    </r>
  </si>
  <si>
    <t>This table lets you insert values for cover crop input costs. The values given in yellow cells are benchmark costs and application rates of cover crop inputs in citrus production. These values are given as an example to illustrate how you could input you costs. You can modify the application rates and the materials cost according to your grove requirements. The total cost of cover crops will automatically update in Table 2 of the Step 3 tab.</t>
  </si>
  <si>
    <t>This workbook is a planning tool for tree crop producers who are considering the use of cover crops or who are already using cover crops. The tool provides estimates for cover crops costs only and uses partial budget technique to assess how cover crops change production costs. It does not provide a budget for any tree crop production. It is best that users input values from their own production systems for more realistic estimates. We also recommend that you use the tool on a desktop computer. The values in the tool are representative of 2024 cover crop cost. The tool allows users to input cover crops input costs, application rates, conventional cost of production, and yield and provides a yearly estimates of costs, savings, and breakeven prices.</t>
  </si>
  <si>
    <t>The planning tool allows users to create 10-year costs and savings scenarios for cover crop adoption in any tree crop production. Users are allowed to input data from year 1 (the current year) to year 10 and estimate costs and potential savings for each year. In order to simplify the outputs and make the tool usable across all tree crop types, this tool calculates break-even prices in terms of $/lb. We request that the user input their expected yield in lb/acre. For example, in orange production, the unit of yield is boxes/acre. This translates to 90 lbs/acre.</t>
  </si>
  <si>
    <t>Please note that the costs and savings estimates provided here are based on our cover crop budget which was created with input from citrus growers. The budget is based on seeding cover crops twice per year. We give the benchmark costs and application rates for cover crops in orange production to given an example of how you may input your values. Please modify the values according to your grove practices. Benefits from cover crops take several years to accrue. The only observed benefits from year 1 would be savings from reduced mowing of grove row middles and reduced herbicide use for weed control in row middles. Cover crops compete with weeds in the row middles and therefore reduce the need for additional mowing and herbicides for weed management. For this tool, we assume that cover crops are mowed 2 times per year and the residue is left on the row middles. In time, other benefits may come from reduced costs of cover crop applications. To account for this, the tool includes an expected year-to-year reduction in cover crop cost due to production efficiencies. Benefits will vary widely based on soil, management, weather, climate, and other factors. Users are encouraged to input their own estimates of savings (or cost reductions) to compare costs and benefits over time. A cover crop budget is presented in the 1st tab labeled, "Cover Crop Budget". The user can modify this budget.</t>
  </si>
  <si>
    <t>Expected crop yield</t>
  </si>
  <si>
    <t>Pick and haul charges per lb.</t>
  </si>
  <si>
    <r>
      <rPr>
        <b/>
        <sz val="11"/>
        <rFont val="Calibri"/>
        <family val="2"/>
        <scheme val="minor"/>
      </rPr>
      <t>In this tab, table 1 presents costs and application rates for cover crop inputs in a tree crop production system:</t>
    </r>
    <r>
      <rPr>
        <sz val="11"/>
        <rFont val="Calibri"/>
        <family val="2"/>
        <scheme val="minor"/>
      </rPr>
      <t xml:space="preserve">
• You can modify the unit costs, application rates, and the number of applications/year.
• The budget presented is that of a cover crop operation in citrus production. We present this to illuatrate an example. This budget is an updated version of the budget presented in </t>
    </r>
    <r>
      <rPr>
        <u/>
        <sz val="11"/>
        <color theme="10"/>
        <rFont val="Calibri"/>
        <family val="2"/>
        <scheme val="minor"/>
      </rPr>
      <t>Chakravarty and Wade (2023)</t>
    </r>
    <r>
      <rPr>
        <sz val="11"/>
        <rFont val="Calibri"/>
        <family val="2"/>
        <scheme val="minor"/>
      </rPr>
      <t>. You may refer to the publication for the sources on input prices and the assumptions on application rates.
• For cover crop inputs not listed, please put those costs in the 'Costs of other inputs' row.</t>
    </r>
  </si>
  <si>
    <r>
      <rPr>
        <b/>
        <sz val="11"/>
        <color theme="1"/>
        <rFont val="Calibri"/>
        <family val="2"/>
        <scheme val="minor"/>
      </rPr>
      <t>In this tab there are 3 tables in which users can input their own data:</t>
    </r>
    <r>
      <rPr>
        <sz val="11"/>
        <color theme="1"/>
        <rFont val="Calibri"/>
        <family val="2"/>
        <scheme val="minor"/>
      </rPr>
      <t xml:space="preserve">
• Table 2: Enter your expected production cost of your tree crop (including cultural costs, interest costs, management costs, and taxes) in $/acre for the current year. The cover crop cost is the same as the one in the 'Cover Crop Budget' tab. You can also enter the expected year-to-year inflation rate for inputs and the year-to-year reduction in cover crop cost due to production efficiency. Next, please enter the pick and haul charges per pound of your crop output. To make this tool applicable to various tree crop types, the unit of yield in this tool is lb/acre. We realize that yield units vary by tree crop type. For example, in orange production, the unit of yield is boxes/acre. This translates to 90 lbs/acre. We request that the user input their expected yield in lb/acre. For illustrative purposes, the Expected crop yield is 9000 lb/acre (equal to 100 orange boxes/acre). For easy conversion of units to pounds, we have given a list of container net weights for all fruits and vegetables in the 'USDA-container-weights' tab.
• Table 3: This table calculates the costs of mowing in the row middles from year 1 through year 10. Enter the costs of your mowing operations of your grove row middles for the year prior to planting cover crops.
• Table 4: This table calculates the costs of herbicide use in the row middles from year 1 through year 10. Enter the costs of herbicide use in the row middles of your grove for the year prior to planting cover crops.</t>
    </r>
  </si>
  <si>
    <t>Container weight conversion to lbs for commodities</t>
  </si>
  <si>
    <t>https://www.ams.usda.gov/sites/default/files/media/AnnualFreshFruitsandVegetableShipments2021.pdf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</si>
</sst>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quot;$&quot;#,##0.000"/>
  </numFmts>
  <fonts count="24" x14ac:knownFonts="1">
    <font>
      <sz val="11"/>
      <color theme="1"/>
      <name val="Calibri"/>
      <family val="2"/>
      <scheme val="minor"/>
    </font>
    <font>
      <sz val="11"/>
      <color rgb="FFFF0000"/>
      <name val="Calibri"/>
      <family val="2"/>
      <scheme val="minor"/>
    </font>
    <font>
      <b/>
      <sz val="14"/>
      <color theme="1"/>
      <name val="Calibri"/>
      <family val="2"/>
      <scheme val="minor"/>
    </font>
    <font>
      <b/>
      <sz val="11"/>
      <color theme="1"/>
      <name val="Calibri"/>
      <family val="2"/>
      <scheme val="minor"/>
    </font>
    <font>
      <sz val="11"/>
      <name val="Calibri"/>
      <family val="2"/>
      <scheme val="minor"/>
    </font>
    <font>
      <sz val="12"/>
      <color theme="1"/>
      <name val="Calibri"/>
      <family val="2"/>
      <scheme val="minor"/>
    </font>
    <font>
      <sz val="24"/>
      <color theme="0"/>
      <name val="Calibri"/>
      <family val="2"/>
      <scheme val="minor"/>
    </font>
    <font>
      <u/>
      <sz val="24"/>
      <color theme="0"/>
      <name val="Calibri"/>
      <family val="2"/>
      <scheme val="minor"/>
    </font>
    <font>
      <b/>
      <sz val="18"/>
      <color theme="0"/>
      <name val="Calibri"/>
      <family val="2"/>
      <scheme val="minor"/>
    </font>
    <font>
      <sz val="14"/>
      <name val="Calibri"/>
      <family val="2"/>
      <scheme val="minor"/>
    </font>
    <font>
      <sz val="12"/>
      <name val="Calibri"/>
      <family val="2"/>
      <scheme val="minor"/>
    </font>
    <font>
      <b/>
      <sz val="12"/>
      <color rgb="FF000000"/>
      <name val="Calibri"/>
      <family val="2"/>
      <scheme val="minor"/>
    </font>
    <font>
      <b/>
      <sz val="14"/>
      <color theme="0"/>
      <name val="Calibri"/>
      <family val="2"/>
      <scheme val="minor"/>
    </font>
    <font>
      <b/>
      <sz val="14"/>
      <color theme="4" tint="0.39997558519241921"/>
      <name val="Calibri"/>
      <family val="2"/>
      <scheme val="minor"/>
    </font>
    <font>
      <b/>
      <sz val="14"/>
      <color rgb="FFFFC000"/>
      <name val="Calibri"/>
      <family val="2"/>
      <scheme val="minor"/>
    </font>
    <font>
      <sz val="14"/>
      <color theme="1"/>
      <name val="Calibri"/>
      <family val="2"/>
      <scheme val="minor"/>
    </font>
    <font>
      <b/>
      <sz val="14"/>
      <name val="Calibri"/>
      <family val="2"/>
      <scheme val="minor"/>
    </font>
    <font>
      <b/>
      <sz val="14"/>
      <color theme="3" tint="0.59999389629810485"/>
      <name val="Calibri"/>
      <family val="2"/>
      <scheme val="minor"/>
    </font>
    <font>
      <sz val="14"/>
      <color theme="0"/>
      <name val="Calibri"/>
      <family val="2"/>
      <scheme val="minor"/>
    </font>
    <font>
      <sz val="12"/>
      <color rgb="FFFF0000"/>
      <name val="Calibri"/>
      <family val="2"/>
      <scheme val="minor"/>
    </font>
    <font>
      <sz val="14"/>
      <color rgb="FFFF0000"/>
      <name val="Calibri"/>
      <family val="2"/>
      <scheme val="minor"/>
    </font>
    <font>
      <b/>
      <sz val="11"/>
      <name val="Calibri"/>
      <family val="2"/>
      <scheme val="minor"/>
    </font>
    <font>
      <u/>
      <sz val="11"/>
      <color theme="10"/>
      <name val="Calibri"/>
      <family val="2"/>
      <scheme val="minor"/>
    </font>
    <font>
      <b/>
      <sz val="12"/>
      <color theme="0"/>
      <name val="Calibri"/>
      <family val="2"/>
      <scheme val="minor"/>
    </font>
  </fonts>
  <fills count="7">
    <fill>
      <patternFill patternType="none"/>
    </fill>
    <fill>
      <patternFill patternType="gray125"/>
    </fill>
    <fill>
      <patternFill patternType="solid">
        <fgColor rgb="FFFFC000"/>
        <bgColor indexed="64"/>
      </patternFill>
    </fill>
    <fill>
      <patternFill patternType="solid">
        <fgColor theme="4" tint="0.39997558519241921"/>
        <bgColor indexed="64"/>
      </patternFill>
    </fill>
    <fill>
      <patternFill patternType="solid">
        <fgColor rgb="FF002060"/>
        <bgColor indexed="64"/>
      </patternFill>
    </fill>
    <fill>
      <patternFill patternType="solid">
        <fgColor theme="4" tint="-0.499984740745262"/>
        <bgColor indexed="64"/>
      </patternFill>
    </fill>
    <fill>
      <patternFill patternType="solid">
        <fgColor theme="4" tint="-0.249977111117893"/>
        <bgColor indexed="64"/>
      </patternFill>
    </fill>
  </fills>
  <borders count="14">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0" fontId="22" fillId="0" borderId="0" applyNumberFormat="0" applyFill="0" applyBorder="0" applyAlignment="0" applyProtection="0"/>
  </cellStyleXfs>
  <cellXfs count="93">
    <xf numFmtId="0" fontId="0" fillId="0" borderId="0" xfId="0"/>
    <xf numFmtId="0" fontId="1" fillId="0" borderId="0" xfId="0" applyFont="1"/>
    <xf numFmtId="0" fontId="3" fillId="3" borderId="0" xfId="0" applyFont="1" applyFill="1" applyAlignment="1">
      <alignment vertical="top"/>
    </xf>
    <xf numFmtId="0" fontId="6" fillId="6" borderId="0" xfId="0" applyFont="1" applyFill="1" applyAlignment="1">
      <alignment vertical="center"/>
    </xf>
    <xf numFmtId="0" fontId="5" fillId="0" borderId="0" xfId="0" applyFont="1" applyAlignment="1">
      <alignment vertical="top" wrapText="1"/>
    </xf>
    <xf numFmtId="0" fontId="7" fillId="6" borderId="0" xfId="0" applyFont="1" applyFill="1" applyAlignment="1">
      <alignment vertical="center"/>
    </xf>
    <xf numFmtId="0" fontId="6" fillId="0" borderId="0" xfId="0" applyFont="1" applyAlignment="1">
      <alignment vertical="center"/>
    </xf>
    <xf numFmtId="0" fontId="8" fillId="2" borderId="0" xfId="0" applyFont="1" applyFill="1"/>
    <xf numFmtId="0" fontId="0" fillId="0" borderId="0" xfId="0" applyAlignment="1">
      <alignment vertical="top" wrapText="1"/>
    </xf>
    <xf numFmtId="0" fontId="7" fillId="0" borderId="0" xfId="0" applyFont="1" applyAlignment="1">
      <alignment vertical="center"/>
    </xf>
    <xf numFmtId="0" fontId="8" fillId="0" borderId="0" xfId="0" applyFont="1"/>
    <xf numFmtId="0" fontId="9" fillId="0" borderId="0" xfId="0" applyFont="1" applyAlignment="1">
      <alignment vertical="center"/>
    </xf>
    <xf numFmtId="0" fontId="9" fillId="0" borderId="0" xfId="0" applyFont="1"/>
    <xf numFmtId="0" fontId="9" fillId="6" borderId="0" xfId="0" applyFont="1" applyFill="1" applyAlignment="1">
      <alignment vertical="center"/>
    </xf>
    <xf numFmtId="0" fontId="0" fillId="3" borderId="0" xfId="0" applyFill="1"/>
    <xf numFmtId="0" fontId="8" fillId="6" borderId="0" xfId="0" applyFont="1" applyFill="1" applyAlignment="1">
      <alignment wrapText="1"/>
    </xf>
    <xf numFmtId="0" fontId="15" fillId="4" borderId="0" xfId="0" applyFont="1" applyFill="1"/>
    <xf numFmtId="0" fontId="15" fillId="0" borderId="0" xfId="0" applyFont="1"/>
    <xf numFmtId="0" fontId="2" fillId="3" borderId="4" xfId="0" applyFont="1" applyFill="1" applyBorder="1" applyAlignment="1">
      <alignment horizontal="center" vertical="top"/>
    </xf>
    <xf numFmtId="0" fontId="2" fillId="3" borderId="1" xfId="0" applyFont="1" applyFill="1" applyBorder="1" applyAlignment="1">
      <alignment horizontal="center" vertical="top"/>
    </xf>
    <xf numFmtId="0" fontId="2" fillId="3" borderId="5" xfId="0" applyFont="1" applyFill="1" applyBorder="1" applyAlignment="1">
      <alignment horizontal="center" vertical="top" wrapText="1"/>
    </xf>
    <xf numFmtId="0" fontId="2" fillId="3" borderId="3" xfId="0" applyFont="1" applyFill="1" applyBorder="1" applyAlignment="1">
      <alignment horizontal="center" vertical="top"/>
    </xf>
    <xf numFmtId="0" fontId="2" fillId="3" borderId="3" xfId="0" applyFont="1" applyFill="1" applyBorder="1" applyAlignment="1">
      <alignment wrapText="1"/>
    </xf>
    <xf numFmtId="0" fontId="2" fillId="3" borderId="4" xfId="0" applyFont="1" applyFill="1" applyBorder="1" applyAlignment="1">
      <alignment vertical="top"/>
    </xf>
    <xf numFmtId="0" fontId="2" fillId="3" borderId="3" xfId="0" applyFont="1" applyFill="1" applyBorder="1" applyAlignment="1">
      <alignment vertical="top" wrapText="1"/>
    </xf>
    <xf numFmtId="0" fontId="2" fillId="3" borderId="4" xfId="0" applyFont="1" applyFill="1" applyBorder="1"/>
    <xf numFmtId="2" fontId="2" fillId="4" borderId="7" xfId="0" applyNumberFormat="1" applyFont="1" applyFill="1" applyBorder="1" applyAlignment="1">
      <alignment vertical="top"/>
    </xf>
    <xf numFmtId="2" fontId="2" fillId="4" borderId="8" xfId="0" applyNumberFormat="1" applyFont="1" applyFill="1" applyBorder="1" applyAlignment="1">
      <alignment vertical="top"/>
    </xf>
    <xf numFmtId="2" fontId="2" fillId="4" borderId="9" xfId="0" applyNumberFormat="1" applyFont="1" applyFill="1" applyBorder="1" applyAlignment="1">
      <alignment vertical="top"/>
    </xf>
    <xf numFmtId="2" fontId="2" fillId="4" borderId="10" xfId="0" applyNumberFormat="1" applyFont="1" applyFill="1" applyBorder="1" applyAlignment="1">
      <alignment vertical="top"/>
    </xf>
    <xf numFmtId="0" fontId="2" fillId="3" borderId="3" xfId="0" applyFont="1" applyFill="1" applyBorder="1"/>
    <xf numFmtId="0" fontId="2" fillId="3" borderId="3" xfId="0" applyFont="1" applyFill="1" applyBorder="1" applyAlignment="1">
      <alignment vertical="top"/>
    </xf>
    <xf numFmtId="0" fontId="2" fillId="3" borderId="3" xfId="0" applyFont="1" applyFill="1" applyBorder="1" applyAlignment="1">
      <alignment horizontal="center" vertical="top" wrapText="1"/>
    </xf>
    <xf numFmtId="0" fontId="2" fillId="3" borderId="5" xfId="0" applyFont="1" applyFill="1" applyBorder="1" applyAlignment="1">
      <alignment vertical="top" wrapText="1"/>
    </xf>
    <xf numFmtId="2" fontId="2" fillId="3" borderId="5" xfId="0" applyNumberFormat="1" applyFont="1" applyFill="1" applyBorder="1" applyAlignment="1">
      <alignment vertical="top" wrapText="1"/>
    </xf>
    <xf numFmtId="164" fontId="12" fillId="4" borderId="13" xfId="0" applyNumberFormat="1" applyFont="1" applyFill="1" applyBorder="1" applyAlignment="1">
      <alignment vertical="top"/>
    </xf>
    <xf numFmtId="0" fontId="12" fillId="5" borderId="11" xfId="0" applyFont="1" applyFill="1" applyBorder="1" applyAlignment="1">
      <alignment vertical="top" wrapText="1"/>
    </xf>
    <xf numFmtId="0" fontId="2" fillId="3" borderId="0" xfId="0" applyFont="1" applyFill="1" applyAlignment="1">
      <alignment vertical="top"/>
    </xf>
    <xf numFmtId="0" fontId="2" fillId="3" borderId="1" xfId="0" applyFont="1" applyFill="1" applyBorder="1" applyAlignment="1">
      <alignment horizontal="center" vertical="top" wrapText="1"/>
    </xf>
    <xf numFmtId="0" fontId="2" fillId="3" borderId="2" xfId="0" applyFont="1" applyFill="1" applyBorder="1" applyAlignment="1">
      <alignment horizontal="center" vertical="top"/>
    </xf>
    <xf numFmtId="0" fontId="2" fillId="3" borderId="3" xfId="0" applyFont="1" applyFill="1" applyBorder="1" applyAlignment="1">
      <alignment horizontal="left" vertical="top"/>
    </xf>
    <xf numFmtId="164" fontId="12" fillId="4" borderId="2" xfId="0" applyNumberFormat="1" applyFont="1" applyFill="1" applyBorder="1" applyAlignment="1">
      <alignment vertical="top"/>
    </xf>
    <xf numFmtId="164" fontId="12" fillId="4" borderId="8" xfId="0" applyNumberFormat="1" applyFont="1" applyFill="1" applyBorder="1" applyAlignment="1">
      <alignment vertical="top"/>
    </xf>
    <xf numFmtId="0" fontId="1" fillId="0" borderId="0" xfId="0" applyFont="1" applyAlignment="1">
      <alignment vertical="top" wrapText="1"/>
    </xf>
    <xf numFmtId="0" fontId="19" fillId="0" borderId="0" xfId="0" applyFont="1" applyAlignment="1">
      <alignment vertical="top" wrapText="1"/>
    </xf>
    <xf numFmtId="0" fontId="20" fillId="0" borderId="0" xfId="0" applyFont="1"/>
    <xf numFmtId="0" fontId="2" fillId="0" borderId="0" xfId="0" applyFont="1" applyAlignment="1">
      <alignment vertical="top" wrapText="1"/>
    </xf>
    <xf numFmtId="0" fontId="2" fillId="0" borderId="0" xfId="0" applyFont="1"/>
    <xf numFmtId="2" fontId="2" fillId="0" borderId="0" xfId="0" applyNumberFormat="1" applyFont="1" applyAlignment="1">
      <alignment vertical="top"/>
    </xf>
    <xf numFmtId="0" fontId="19" fillId="0" borderId="0" xfId="0" applyFont="1" applyAlignment="1">
      <alignment vertical="top"/>
    </xf>
    <xf numFmtId="2" fontId="2" fillId="0" borderId="0" xfId="0" applyNumberFormat="1" applyFont="1"/>
    <xf numFmtId="0" fontId="2" fillId="3" borderId="2" xfId="0" applyFont="1" applyFill="1" applyBorder="1" applyAlignment="1">
      <alignment horizontal="left" vertical="top"/>
    </xf>
    <xf numFmtId="0" fontId="2" fillId="3" borderId="2" xfId="0" applyFont="1" applyFill="1" applyBorder="1" applyAlignment="1">
      <alignment horizontal="center" vertical="center"/>
    </xf>
    <xf numFmtId="0" fontId="0" fillId="0" borderId="0" xfId="0" applyAlignment="1">
      <alignment horizontal="left" vertical="top" wrapText="1"/>
    </xf>
    <xf numFmtId="0" fontId="17" fillId="4" borderId="3" xfId="0" applyFont="1" applyFill="1" applyBorder="1" applyAlignment="1">
      <alignment horizontal="center" vertical="top"/>
    </xf>
    <xf numFmtId="164" fontId="12" fillId="4" borderId="3" xfId="0" applyNumberFormat="1" applyFont="1" applyFill="1" applyBorder="1" applyAlignment="1">
      <alignment horizontal="center" vertical="top"/>
    </xf>
    <xf numFmtId="0" fontId="18" fillId="4" borderId="3" xfId="0" applyFont="1" applyFill="1" applyBorder="1"/>
    <xf numFmtId="164" fontId="12" fillId="4" borderId="3" xfId="0" applyNumberFormat="1" applyFont="1" applyFill="1" applyBorder="1" applyAlignment="1">
      <alignment vertical="top"/>
    </xf>
    <xf numFmtId="164" fontId="12" fillId="4" borderId="3" xfId="0" applyNumberFormat="1" applyFont="1" applyFill="1" applyBorder="1" applyAlignment="1">
      <alignment horizontal="right" vertical="top"/>
    </xf>
    <xf numFmtId="0" fontId="0" fillId="0" borderId="3" xfId="0" applyBorder="1" applyAlignment="1">
      <alignment vertical="top" wrapText="1"/>
    </xf>
    <xf numFmtId="0" fontId="4" fillId="0" borderId="3" xfId="0" applyFont="1" applyBorder="1" applyAlignment="1">
      <alignment vertical="top" wrapText="1"/>
    </xf>
    <xf numFmtId="0" fontId="11" fillId="0" borderId="3" xfId="0" applyFont="1" applyBorder="1" applyAlignment="1">
      <alignment wrapText="1"/>
    </xf>
    <xf numFmtId="0" fontId="10" fillId="0" borderId="3" xfId="0" applyFont="1" applyBorder="1" applyAlignment="1">
      <alignment wrapText="1"/>
    </xf>
    <xf numFmtId="0" fontId="22" fillId="0" borderId="3" xfId="1" applyBorder="1" applyAlignment="1">
      <alignment wrapText="1"/>
    </xf>
    <xf numFmtId="0" fontId="3" fillId="0" borderId="3" xfId="0" applyFont="1" applyBorder="1" applyAlignment="1">
      <alignment horizontal="center" vertical="center"/>
    </xf>
    <xf numFmtId="0" fontId="0" fillId="0" borderId="3" xfId="0" applyBorder="1" applyAlignment="1">
      <alignment wrapText="1"/>
    </xf>
    <xf numFmtId="0" fontId="21" fillId="0" borderId="0" xfId="0" applyFont="1"/>
    <xf numFmtId="0" fontId="3" fillId="0" borderId="0" xfId="0" applyFont="1"/>
    <xf numFmtId="0" fontId="4" fillId="0" borderId="0" xfId="0" applyFont="1"/>
    <xf numFmtId="165" fontId="12" fillId="4" borderId="2" xfId="0" applyNumberFormat="1" applyFont="1" applyFill="1" applyBorder="1" applyAlignment="1">
      <alignment vertical="top"/>
    </xf>
    <xf numFmtId="0" fontId="12" fillId="4" borderId="3" xfId="0" applyFont="1" applyFill="1" applyBorder="1" applyAlignment="1">
      <alignment horizontal="center" vertical="top"/>
    </xf>
    <xf numFmtId="0" fontId="0" fillId="0" borderId="0" xfId="0" applyAlignment="1">
      <alignment vertical="top"/>
    </xf>
    <xf numFmtId="0" fontId="22" fillId="0" borderId="0" xfId="1"/>
    <xf numFmtId="164" fontId="2" fillId="2" borderId="3" xfId="0" applyNumberFormat="1" applyFont="1" applyFill="1" applyBorder="1" applyAlignment="1" applyProtection="1">
      <alignment horizontal="center" vertical="top"/>
      <protection locked="0"/>
    </xf>
    <xf numFmtId="2" fontId="2" fillId="2" borderId="3" xfId="0" applyNumberFormat="1" applyFont="1" applyFill="1" applyBorder="1" applyAlignment="1" applyProtection="1">
      <alignment horizontal="center" vertical="top"/>
      <protection locked="0"/>
    </xf>
    <xf numFmtId="0" fontId="16" fillId="2" borderId="3" xfId="0" applyFont="1" applyFill="1" applyBorder="1" applyAlignment="1" applyProtection="1">
      <alignment horizontal="center" vertical="top"/>
      <protection locked="0"/>
    </xf>
    <xf numFmtId="164" fontId="2" fillId="2" borderId="3" xfId="0" applyNumberFormat="1" applyFont="1" applyFill="1" applyBorder="1" applyAlignment="1" applyProtection="1">
      <alignment vertical="top"/>
      <protection locked="0"/>
    </xf>
    <xf numFmtId="9" fontId="2" fillId="2" borderId="3" xfId="0" applyNumberFormat="1" applyFont="1" applyFill="1" applyBorder="1" applyAlignment="1" applyProtection="1">
      <alignment horizontal="right" vertical="top"/>
      <protection locked="0"/>
    </xf>
    <xf numFmtId="165" fontId="2" fillId="2" borderId="3" xfId="0" applyNumberFormat="1" applyFont="1" applyFill="1" applyBorder="1" applyAlignment="1" applyProtection="1">
      <alignment horizontal="right" vertical="top"/>
      <protection locked="0"/>
    </xf>
    <xf numFmtId="2" fontId="2" fillId="2" borderId="6" xfId="0" applyNumberFormat="1" applyFont="1" applyFill="1" applyBorder="1" applyAlignment="1" applyProtection="1">
      <alignment vertical="top"/>
      <protection locked="0"/>
    </xf>
    <xf numFmtId="0" fontId="2" fillId="2" borderId="12" xfId="0" applyFont="1" applyFill="1" applyBorder="1" applyProtection="1">
      <protection locked="0"/>
    </xf>
    <xf numFmtId="164" fontId="2" fillId="2" borderId="11" xfId="0" applyNumberFormat="1" applyFont="1" applyFill="1" applyBorder="1" applyAlignment="1" applyProtection="1">
      <alignment vertical="top"/>
      <protection locked="0"/>
    </xf>
    <xf numFmtId="0" fontId="2" fillId="3" borderId="4"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4" xfId="0" applyFont="1" applyFill="1" applyBorder="1" applyAlignment="1">
      <alignment horizontal="left" vertical="top"/>
    </xf>
    <xf numFmtId="0" fontId="2" fillId="3" borderId="2" xfId="0" applyFont="1" applyFill="1" applyBorder="1" applyAlignment="1">
      <alignment horizontal="left" vertical="top"/>
    </xf>
    <xf numFmtId="0" fontId="2" fillId="3" borderId="3" xfId="0" applyFont="1" applyFill="1" applyBorder="1" applyAlignment="1">
      <alignment horizontal="left" vertical="top"/>
    </xf>
    <xf numFmtId="0" fontId="2" fillId="4" borderId="0" xfId="0" applyFont="1" applyFill="1" applyAlignment="1">
      <alignment horizontal="left" vertical="top" wrapText="1"/>
    </xf>
    <xf numFmtId="0" fontId="23" fillId="4" borderId="9" xfId="0" applyFont="1" applyFill="1" applyBorder="1" applyAlignment="1">
      <alignment horizontal="left" vertical="top" wrapText="1"/>
    </xf>
    <xf numFmtId="0" fontId="12" fillId="4" borderId="0" xfId="0" applyFont="1" applyFill="1" applyAlignment="1">
      <alignment horizontal="left" vertical="top"/>
    </xf>
    <xf numFmtId="0" fontId="12" fillId="4" borderId="9" xfId="0" applyFont="1" applyFill="1" applyBorder="1" applyAlignment="1">
      <alignment horizontal="left" vertical="top" wrapText="1"/>
    </xf>
    <xf numFmtId="0" fontId="13" fillId="4" borderId="0" xfId="0" applyFont="1" applyFill="1" applyAlignment="1">
      <alignment horizontal="left" vertical="top" wrapText="1"/>
    </xf>
    <xf numFmtId="0" fontId="12" fillId="4" borderId="0" xfId="0" applyFont="1" applyFill="1" applyAlignment="1">
      <alignment horizontal="left" vertical="top" wrapText="1"/>
    </xf>
  </cellXfs>
  <cellStyles count="2">
    <cellStyle name="Hyperlink" xfId="1" builtinId="8"/>
    <cellStyle name="Normal" xfId="0" builtinId="0"/>
  </cellStyles>
  <dxfs count="0"/>
  <tableStyles count="0" defaultTableStyle="TableStyleMedium2" defaultPivotStyle="PivotStyleLight16"/>
  <colors>
    <mruColors>
      <color rgb="FF00206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123825</xdr:colOff>
      <xdr:row>0</xdr:row>
      <xdr:rowOff>180975</xdr:rowOff>
    </xdr:from>
    <xdr:to>
      <xdr:col>1</xdr:col>
      <xdr:colOff>1048616</xdr:colOff>
      <xdr:row>2</xdr:row>
      <xdr:rowOff>170584</xdr:rowOff>
    </xdr:to>
    <xdr:pic>
      <xdr:nvPicPr>
        <xdr:cNvPr id="2" name="Picture 2">
          <a:extLst>
            <a:ext uri="{FF2B5EF4-FFF2-40B4-BE49-F238E27FC236}">
              <a16:creationId xmlns:a16="http://schemas.microsoft.com/office/drawing/2014/main" id="{D05E0FCD-A4D0-41E2-BC41-76DE28329DA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825" y="180975"/>
          <a:ext cx="2563091" cy="6754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xdr:row>
      <xdr:rowOff>31402</xdr:rowOff>
    </xdr:from>
    <xdr:to>
      <xdr:col>12</xdr:col>
      <xdr:colOff>376813</xdr:colOff>
      <xdr:row>52</xdr:row>
      <xdr:rowOff>56577</xdr:rowOff>
    </xdr:to>
    <xdr:pic>
      <xdr:nvPicPr>
        <xdr:cNvPr id="4" name="Picture 3">
          <a:extLst>
            <a:ext uri="{FF2B5EF4-FFF2-40B4-BE49-F238E27FC236}">
              <a16:creationId xmlns:a16="http://schemas.microsoft.com/office/drawing/2014/main" id="{74DD5C8C-B018-DA69-AC72-89B0BF2FC38A}"/>
            </a:ext>
          </a:extLst>
        </xdr:cNvPr>
        <xdr:cNvPicPr>
          <a:picLocks noChangeAspect="1"/>
        </xdr:cNvPicPr>
      </xdr:nvPicPr>
      <xdr:blipFill>
        <a:blip xmlns:r="http://schemas.openxmlformats.org/officeDocument/2006/relationships" r:embed="rId1"/>
        <a:stretch>
          <a:fillRect/>
        </a:stretch>
      </xdr:blipFill>
      <xdr:spPr>
        <a:xfrm>
          <a:off x="0" y="219809"/>
          <a:ext cx="7661868" cy="9633911"/>
        </a:xfrm>
        <a:prstGeom prst="rect">
          <a:avLst/>
        </a:prstGeom>
      </xdr:spPr>
    </xdr:pic>
    <xdr:clientData/>
  </xdr:twoCellAnchor>
  <xdr:twoCellAnchor editAs="oneCell">
    <xdr:from>
      <xdr:col>12</xdr:col>
      <xdr:colOff>565220</xdr:colOff>
      <xdr:row>5</xdr:row>
      <xdr:rowOff>115137</xdr:rowOff>
    </xdr:from>
    <xdr:to>
      <xdr:col>25</xdr:col>
      <xdr:colOff>397910</xdr:colOff>
      <xdr:row>50</xdr:row>
      <xdr:rowOff>0</xdr:rowOff>
    </xdr:to>
    <xdr:pic>
      <xdr:nvPicPr>
        <xdr:cNvPr id="5" name="Picture 4">
          <a:extLst>
            <a:ext uri="{FF2B5EF4-FFF2-40B4-BE49-F238E27FC236}">
              <a16:creationId xmlns:a16="http://schemas.microsoft.com/office/drawing/2014/main" id="{FAAEF69E-A8AC-AC9D-B9A0-975C115CC2F5}"/>
            </a:ext>
          </a:extLst>
        </xdr:cNvPr>
        <xdr:cNvPicPr>
          <a:picLocks noChangeAspect="1"/>
        </xdr:cNvPicPr>
      </xdr:nvPicPr>
      <xdr:blipFill>
        <a:blip xmlns:r="http://schemas.openxmlformats.org/officeDocument/2006/relationships" r:embed="rId2"/>
        <a:stretch>
          <a:fillRect/>
        </a:stretch>
      </xdr:blipFill>
      <xdr:spPr>
        <a:xfrm>
          <a:off x="7850275" y="1057170"/>
          <a:ext cx="7724833" cy="836316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ams.usda.gov/sites/default/files/media/AnnualFreshFruitsandVegetableShipments2021.pdf" TargetMode="External"/><Relationship Id="rId1" Type="http://schemas.openxmlformats.org/officeDocument/2006/relationships/hyperlink" Target="https://doi.org/10.21273/HORTTECH05126-22"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4CF5CC-EE11-40B7-9397-B33063323BCB}">
  <dimension ref="A1:J25"/>
  <sheetViews>
    <sheetView showGridLines="0" tabSelected="1" zoomScale="93" zoomScaleNormal="100" workbookViewId="0">
      <selection activeCell="A5" sqref="A5"/>
    </sheetView>
  </sheetViews>
  <sheetFormatPr defaultRowHeight="15" x14ac:dyDescent="0.25"/>
  <cols>
    <col min="1" max="1" width="24.5703125" customWidth="1"/>
    <col min="2" max="2" width="128.85546875" customWidth="1"/>
    <col min="3" max="3" width="91.42578125" customWidth="1"/>
  </cols>
  <sheetData>
    <row r="1" spans="1:10" ht="27" customHeight="1" x14ac:dyDescent="0.25"/>
    <row r="2" spans="1:10" ht="27" customHeight="1" x14ac:dyDescent="0.25"/>
    <row r="3" spans="1:10" ht="27" customHeight="1" x14ac:dyDescent="0.25"/>
    <row r="4" spans="1:10" ht="29.25" customHeight="1" x14ac:dyDescent="0.25">
      <c r="A4" s="3"/>
      <c r="B4" s="5" t="s">
        <v>85</v>
      </c>
      <c r="C4" s="9"/>
      <c r="D4" s="6"/>
      <c r="E4" s="6"/>
      <c r="F4" s="6"/>
      <c r="G4" s="6"/>
      <c r="H4" s="6"/>
      <c r="I4" s="6"/>
      <c r="J4" s="6"/>
    </row>
    <row r="5" spans="1:10" s="12" customFormat="1" ht="29.25" customHeight="1" x14ac:dyDescent="0.3">
      <c r="A5" s="11"/>
      <c r="B5" s="61" t="s">
        <v>50</v>
      </c>
      <c r="C5" s="11"/>
      <c r="D5" s="11"/>
      <c r="E5" s="11"/>
      <c r="F5" s="11"/>
      <c r="G5" s="11"/>
      <c r="H5" s="11"/>
      <c r="I5" s="11"/>
      <c r="J5" s="11"/>
    </row>
    <row r="6" spans="1:10" s="12" customFormat="1" ht="32.25" customHeight="1" x14ac:dyDescent="0.3">
      <c r="A6" s="11"/>
      <c r="B6" s="62" t="s">
        <v>51</v>
      </c>
      <c r="C6" s="11"/>
      <c r="D6" s="11"/>
      <c r="E6" s="11"/>
      <c r="F6" s="11"/>
      <c r="G6" s="11"/>
      <c r="H6" s="11"/>
      <c r="I6" s="11"/>
      <c r="J6" s="11"/>
    </row>
    <row r="7" spans="1:10" s="12" customFormat="1" ht="32.25" customHeight="1" x14ac:dyDescent="0.35">
      <c r="A7" s="13"/>
      <c r="B7" s="15" t="s">
        <v>0</v>
      </c>
      <c r="C7" s="11"/>
      <c r="D7" s="11"/>
      <c r="E7" s="11"/>
      <c r="F7" s="11"/>
      <c r="G7" s="11"/>
      <c r="H7" s="11"/>
      <c r="I7" s="11"/>
      <c r="J7" s="11"/>
    </row>
    <row r="8" spans="1:10" ht="90" customHeight="1" x14ac:dyDescent="0.25">
      <c r="B8" s="59" t="s">
        <v>88</v>
      </c>
      <c r="C8" s="44"/>
      <c r="D8" s="4"/>
      <c r="E8" s="4"/>
      <c r="F8" s="4"/>
      <c r="G8" s="4"/>
      <c r="H8" s="4"/>
      <c r="I8" s="4"/>
      <c r="J8" s="4"/>
    </row>
    <row r="9" spans="1:10" ht="60.75" customHeight="1" x14ac:dyDescent="0.25">
      <c r="B9" s="59" t="s">
        <v>89</v>
      </c>
      <c r="C9" s="43"/>
    </row>
    <row r="10" spans="1:10" ht="151.5" customHeight="1" x14ac:dyDescent="0.25">
      <c r="B10" s="60" t="s">
        <v>90</v>
      </c>
      <c r="C10" s="43"/>
    </row>
    <row r="12" spans="1:10" ht="23.25" x14ac:dyDescent="0.35">
      <c r="A12" s="7" t="s">
        <v>1</v>
      </c>
      <c r="B12" s="7" t="s">
        <v>2</v>
      </c>
      <c r="C12" s="10"/>
    </row>
    <row r="13" spans="1:10" ht="90" x14ac:dyDescent="0.25">
      <c r="A13" s="64" t="s">
        <v>52</v>
      </c>
      <c r="B13" s="63" t="s">
        <v>93</v>
      </c>
      <c r="C13" s="43"/>
    </row>
    <row r="14" spans="1:10" ht="23.25" x14ac:dyDescent="0.35">
      <c r="A14" s="10"/>
      <c r="B14" s="10"/>
    </row>
    <row r="15" spans="1:10" ht="186.75" customHeight="1" x14ac:dyDescent="0.25">
      <c r="A15" s="64" t="s">
        <v>3</v>
      </c>
      <c r="B15" s="59" t="s">
        <v>94</v>
      </c>
      <c r="C15" s="43"/>
    </row>
    <row r="16" spans="1:10" x14ac:dyDescent="0.25">
      <c r="B16" s="8"/>
    </row>
    <row r="17" spans="1:3" ht="105" x14ac:dyDescent="0.25">
      <c r="A17" s="64" t="s">
        <v>4</v>
      </c>
      <c r="B17" s="65" t="s">
        <v>86</v>
      </c>
    </row>
    <row r="19" spans="1:3" x14ac:dyDescent="0.25">
      <c r="B19" s="66" t="s">
        <v>53</v>
      </c>
      <c r="C19" s="1"/>
    </row>
    <row r="20" spans="1:3" x14ac:dyDescent="0.25">
      <c r="B20" s="67" t="s">
        <v>54</v>
      </c>
    </row>
    <row r="21" spans="1:3" x14ac:dyDescent="0.25">
      <c r="B21" s="68" t="s">
        <v>5</v>
      </c>
    </row>
    <row r="22" spans="1:3" x14ac:dyDescent="0.25">
      <c r="B22" s="66" t="s">
        <v>95</v>
      </c>
    </row>
    <row r="23" spans="1:3" x14ac:dyDescent="0.25">
      <c r="B23" s="72" t="s">
        <v>96</v>
      </c>
    </row>
    <row r="24" spans="1:3" x14ac:dyDescent="0.25">
      <c r="B24" s="67" t="s">
        <v>56</v>
      </c>
    </row>
    <row r="25" spans="1:3" x14ac:dyDescent="0.25">
      <c r="B25" t="s">
        <v>57</v>
      </c>
    </row>
  </sheetData>
  <hyperlinks>
    <hyperlink ref="B13" r:id="rId1" display="https://doi.org/10.21273/HORTTECH05126-22" xr:uid="{A87F7E6C-2356-49F6-A3ED-EFFA2D008DDB}"/>
    <hyperlink ref="B23" r:id="rId2" xr:uid="{0ACA9B5F-7B3A-41DD-90A4-80CE139FC28B}"/>
  </hyperlinks>
  <pageMargins left="0.7" right="0.7" top="0.75" bottom="0.75" header="0.3" footer="0.3"/>
  <pageSetup scale="65" orientation="landscape" r:id="rId3"/>
  <colBreaks count="1" manualBreakCount="1">
    <brk id="2" max="21" man="1"/>
  </colBreaks>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900A37-C3F9-4EC3-9B69-5A0873732259}">
  <dimension ref="A1:H13"/>
  <sheetViews>
    <sheetView showGridLines="0" zoomScale="90" zoomScaleNormal="90" workbookViewId="0">
      <selection sqref="A1:D1"/>
    </sheetView>
  </sheetViews>
  <sheetFormatPr defaultRowHeight="15" x14ac:dyDescent="0.25"/>
  <cols>
    <col min="1" max="1" width="6.85546875" customWidth="1"/>
    <col min="2" max="2" width="26" customWidth="1"/>
    <col min="3" max="8" width="15.140625" customWidth="1"/>
    <col min="9" max="9" width="12.7109375" bestFit="1" customWidth="1"/>
  </cols>
  <sheetData>
    <row r="1" spans="1:8" ht="62.25" customHeight="1" x14ac:dyDescent="0.25">
      <c r="A1" s="87" t="s">
        <v>61</v>
      </c>
      <c r="B1" s="87"/>
      <c r="C1" s="87"/>
      <c r="D1" s="87"/>
      <c r="E1" s="46"/>
      <c r="F1" s="46"/>
    </row>
    <row r="2" spans="1:8" ht="21" customHeight="1" x14ac:dyDescent="0.25">
      <c r="A2" s="53"/>
      <c r="B2" s="53"/>
      <c r="C2" s="53"/>
      <c r="D2" s="53"/>
    </row>
    <row r="3" spans="1:8" ht="18.75" customHeight="1" x14ac:dyDescent="0.25">
      <c r="A3" s="89" t="s">
        <v>62</v>
      </c>
      <c r="B3" s="89"/>
      <c r="C3" s="89"/>
      <c r="D3" s="89"/>
      <c r="E3" s="89"/>
      <c r="F3" s="89"/>
    </row>
    <row r="4" spans="1:8" ht="81" customHeight="1" x14ac:dyDescent="0.25">
      <c r="A4" s="88" t="s">
        <v>87</v>
      </c>
      <c r="B4" s="88"/>
      <c r="C4" s="88"/>
      <c r="D4" s="88"/>
      <c r="E4" s="88"/>
      <c r="F4" s="88"/>
    </row>
    <row r="5" spans="1:8" ht="39.75" customHeight="1" x14ac:dyDescent="0.25">
      <c r="A5" s="82" t="s">
        <v>25</v>
      </c>
      <c r="B5" s="83"/>
      <c r="C5" s="52" t="s">
        <v>69</v>
      </c>
      <c r="D5" s="52" t="s">
        <v>71</v>
      </c>
      <c r="E5" s="52" t="s">
        <v>75</v>
      </c>
      <c r="F5" s="52" t="s">
        <v>76</v>
      </c>
      <c r="G5" s="32" t="s">
        <v>26</v>
      </c>
      <c r="H5" s="32" t="s">
        <v>58</v>
      </c>
    </row>
    <row r="6" spans="1:8" ht="21" customHeight="1" x14ac:dyDescent="0.25">
      <c r="A6" s="84" t="s">
        <v>27</v>
      </c>
      <c r="B6" s="85"/>
      <c r="C6" s="51"/>
      <c r="D6" s="51"/>
      <c r="E6" s="51"/>
      <c r="F6" s="51"/>
      <c r="G6" s="21"/>
      <c r="H6" s="21"/>
    </row>
    <row r="7" spans="1:8" ht="18.75" x14ac:dyDescent="0.25">
      <c r="A7" s="21">
        <v>1</v>
      </c>
      <c r="B7" s="40" t="s">
        <v>78</v>
      </c>
      <c r="C7" s="70" t="s">
        <v>70</v>
      </c>
      <c r="D7" s="73">
        <v>1.56</v>
      </c>
      <c r="E7" s="74">
        <v>65</v>
      </c>
      <c r="F7" s="55">
        <f>D7*E7</f>
        <v>101.4</v>
      </c>
      <c r="G7" s="75">
        <v>2</v>
      </c>
      <c r="H7" s="55">
        <f>F7*G7</f>
        <v>202.8</v>
      </c>
    </row>
    <row r="8" spans="1:8" ht="18.75" x14ac:dyDescent="0.25">
      <c r="A8" s="21">
        <v>2</v>
      </c>
      <c r="B8" s="40" t="s">
        <v>79</v>
      </c>
      <c r="C8" s="70" t="s">
        <v>72</v>
      </c>
      <c r="D8" s="73">
        <v>4</v>
      </c>
      <c r="E8" s="74">
        <v>0.67</v>
      </c>
      <c r="F8" s="55">
        <f t="shared" ref="F8:F10" si="0">D8*E8</f>
        <v>2.68</v>
      </c>
      <c r="G8" s="75">
        <v>2</v>
      </c>
      <c r="H8" s="55">
        <f t="shared" ref="H8:H10" si="1">F8*G8</f>
        <v>5.36</v>
      </c>
    </row>
    <row r="9" spans="1:8" ht="18.75" x14ac:dyDescent="0.25">
      <c r="A9" s="21">
        <v>3</v>
      </c>
      <c r="B9" s="40" t="s">
        <v>80</v>
      </c>
      <c r="C9" s="70" t="s">
        <v>73</v>
      </c>
      <c r="D9" s="73">
        <v>23</v>
      </c>
      <c r="E9" s="74">
        <v>0.25</v>
      </c>
      <c r="F9" s="55">
        <f t="shared" si="0"/>
        <v>5.75</v>
      </c>
      <c r="G9" s="75">
        <v>2</v>
      </c>
      <c r="H9" s="55">
        <f t="shared" si="1"/>
        <v>11.5</v>
      </c>
    </row>
    <row r="10" spans="1:8" ht="18.75" x14ac:dyDescent="0.25">
      <c r="A10" s="21">
        <v>4</v>
      </c>
      <c r="B10" s="40" t="s">
        <v>77</v>
      </c>
      <c r="C10" s="70" t="s">
        <v>74</v>
      </c>
      <c r="D10" s="73">
        <v>15</v>
      </c>
      <c r="E10" s="74">
        <v>1</v>
      </c>
      <c r="F10" s="55">
        <f t="shared" si="0"/>
        <v>15</v>
      </c>
      <c r="G10" s="75">
        <v>2</v>
      </c>
      <c r="H10" s="55">
        <f t="shared" si="1"/>
        <v>30</v>
      </c>
    </row>
    <row r="11" spans="1:8" ht="18.75" x14ac:dyDescent="0.3">
      <c r="A11" s="21">
        <v>5</v>
      </c>
      <c r="B11" s="40" t="s">
        <v>81</v>
      </c>
      <c r="C11" s="56"/>
      <c r="D11" s="54"/>
      <c r="E11" s="56"/>
      <c r="F11" s="56"/>
      <c r="G11" s="54"/>
      <c r="H11" s="73">
        <v>5</v>
      </c>
    </row>
    <row r="12" spans="1:8" ht="18.75" x14ac:dyDescent="0.3">
      <c r="A12" s="86" t="s">
        <v>28</v>
      </c>
      <c r="B12" s="86"/>
      <c r="C12" s="56"/>
      <c r="D12" s="54"/>
      <c r="E12" s="56"/>
      <c r="F12" s="56"/>
      <c r="G12" s="54"/>
      <c r="H12" s="55">
        <f>SUM(H7:H11)</f>
        <v>254.66000000000003</v>
      </c>
    </row>
    <row r="13" spans="1:8" x14ac:dyDescent="0.25">
      <c r="A13" s="14"/>
      <c r="B13" s="14"/>
      <c r="C13" s="14"/>
      <c r="D13" s="14"/>
      <c r="E13" s="14"/>
      <c r="F13" s="14"/>
      <c r="G13" s="14"/>
      <c r="H13" s="14"/>
    </row>
  </sheetData>
  <sheetProtection sheet="1" objects="1" scenarios="1"/>
  <mergeCells count="6">
    <mergeCell ref="A5:B5"/>
    <mergeCell ref="A6:B6"/>
    <mergeCell ref="A12:B12"/>
    <mergeCell ref="A1:D1"/>
    <mergeCell ref="A4:F4"/>
    <mergeCell ref="A3:F3"/>
  </mergeCells>
  <pageMargins left="0.7" right="0.7" top="0.75" bottom="0.75" header="0.3" footer="0.3"/>
  <pageSetup scale="8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623A56-2B21-4301-8168-34004A097522}">
  <dimension ref="A1:O27"/>
  <sheetViews>
    <sheetView zoomScale="80" zoomScaleNormal="80" zoomScaleSheetLayoutView="80" workbookViewId="0">
      <selection sqref="A1:E4"/>
    </sheetView>
  </sheetViews>
  <sheetFormatPr defaultRowHeight="18.75" x14ac:dyDescent="0.3"/>
  <cols>
    <col min="1" max="1" width="41.140625" style="17" customWidth="1"/>
    <col min="2" max="2" width="15.5703125" style="17" customWidth="1"/>
    <col min="3" max="3" width="15.140625" style="17" customWidth="1"/>
    <col min="4" max="12" width="13.85546875" style="17" customWidth="1"/>
    <col min="13" max="13" width="4.140625" style="17" customWidth="1"/>
    <col min="14" max="16384" width="9.140625" style="17"/>
  </cols>
  <sheetData>
    <row r="1" spans="1:15" ht="33.75" customHeight="1" x14ac:dyDescent="0.3">
      <c r="A1" s="87" t="s">
        <v>55</v>
      </c>
      <c r="B1" s="87"/>
      <c r="C1" s="87"/>
      <c r="D1" s="87"/>
      <c r="E1" s="87"/>
      <c r="F1" s="47"/>
      <c r="G1" s="47"/>
      <c r="O1" s="45"/>
    </row>
    <row r="2" spans="1:15" x14ac:dyDescent="0.3">
      <c r="A2" s="87"/>
      <c r="B2" s="87"/>
      <c r="C2" s="87"/>
      <c r="D2" s="87"/>
      <c r="E2" s="87"/>
      <c r="F2" s="47"/>
      <c r="G2" s="47"/>
    </row>
    <row r="3" spans="1:15" ht="23.25" customHeight="1" x14ac:dyDescent="0.3">
      <c r="A3" s="87"/>
      <c r="B3" s="87"/>
      <c r="C3" s="87"/>
      <c r="D3" s="87"/>
      <c r="E3" s="87"/>
      <c r="F3" s="47"/>
      <c r="G3" s="47"/>
      <c r="O3" s="45"/>
    </row>
    <row r="4" spans="1:15" ht="15" customHeight="1" x14ac:dyDescent="0.3">
      <c r="A4" s="87"/>
      <c r="B4" s="87"/>
      <c r="C4" s="87"/>
      <c r="D4" s="87"/>
      <c r="E4" s="87"/>
      <c r="F4" s="47"/>
      <c r="G4" s="47"/>
      <c r="O4" s="45"/>
    </row>
    <row r="5" spans="1:15" ht="15" customHeight="1" x14ac:dyDescent="0.3">
      <c r="A5" s="47"/>
      <c r="B5" s="47"/>
      <c r="C5" s="50"/>
      <c r="D5" s="47"/>
      <c r="E5" s="47"/>
      <c r="F5" s="47"/>
      <c r="G5" s="47"/>
      <c r="H5" s="46"/>
      <c r="I5" s="46"/>
      <c r="J5" s="46"/>
      <c r="K5" s="46"/>
      <c r="L5" s="46"/>
    </row>
    <row r="6" spans="1:15" ht="19.5" customHeight="1" x14ac:dyDescent="0.3">
      <c r="A6" s="90" t="s">
        <v>82</v>
      </c>
      <c r="B6" s="90"/>
      <c r="C6" s="90"/>
      <c r="D6" s="90"/>
      <c r="E6" s="90"/>
      <c r="F6" s="90"/>
    </row>
    <row r="7" spans="1:15" ht="44.25" customHeight="1" x14ac:dyDescent="0.3">
      <c r="A7" s="90" t="s">
        <v>83</v>
      </c>
      <c r="B7" s="90"/>
      <c r="C7" s="90"/>
      <c r="D7" s="90"/>
      <c r="E7" s="90"/>
      <c r="F7" s="90"/>
    </row>
    <row r="8" spans="1:15" ht="37.5" x14ac:dyDescent="0.3">
      <c r="A8" s="18"/>
      <c r="B8" s="19" t="s">
        <v>6</v>
      </c>
      <c r="C8" s="20" t="s">
        <v>29</v>
      </c>
      <c r="D8" s="21" t="s">
        <v>7</v>
      </c>
      <c r="E8" s="21" t="s">
        <v>8</v>
      </c>
      <c r="F8" s="21" t="s">
        <v>9</v>
      </c>
      <c r="G8" s="21" t="s">
        <v>10</v>
      </c>
      <c r="H8" s="21" t="s">
        <v>11</v>
      </c>
      <c r="I8" s="21" t="s">
        <v>12</v>
      </c>
      <c r="J8" s="21" t="s">
        <v>13</v>
      </c>
      <c r="K8" s="21" t="s">
        <v>14</v>
      </c>
      <c r="L8" s="21" t="s">
        <v>15</v>
      </c>
      <c r="M8" s="16"/>
      <c r="O8" s="45"/>
    </row>
    <row r="9" spans="1:15" ht="37.5" x14ac:dyDescent="0.3">
      <c r="A9" s="22" t="s">
        <v>16</v>
      </c>
      <c r="B9" s="23" t="s">
        <v>17</v>
      </c>
      <c r="C9" s="76">
        <v>1500</v>
      </c>
      <c r="D9" s="41">
        <f>C9*(1+$C11)</f>
        <v>1545</v>
      </c>
      <c r="E9" s="41">
        <f>D9*(1+$C11)</f>
        <v>1591.3500000000001</v>
      </c>
      <c r="F9" s="41">
        <f>E9*(1+$C11)</f>
        <v>1639.0905000000002</v>
      </c>
      <c r="G9" s="41">
        <f t="shared" ref="G9:L9" si="0">F9*(1+$C11)</f>
        <v>1688.2632150000004</v>
      </c>
      <c r="H9" s="41">
        <f t="shared" si="0"/>
        <v>1738.9111114500004</v>
      </c>
      <c r="I9" s="41">
        <f t="shared" si="0"/>
        <v>1791.0784447935005</v>
      </c>
      <c r="J9" s="41">
        <f t="shared" si="0"/>
        <v>1844.8107981373055</v>
      </c>
      <c r="K9" s="41">
        <f t="shared" si="0"/>
        <v>1900.1551220814247</v>
      </c>
      <c r="L9" s="41">
        <f t="shared" si="0"/>
        <v>1957.1597757438674</v>
      </c>
      <c r="M9" s="16"/>
    </row>
    <row r="10" spans="1:15" x14ac:dyDescent="0.3">
      <c r="A10" s="24" t="s">
        <v>18</v>
      </c>
      <c r="B10" s="25" t="s">
        <v>17</v>
      </c>
      <c r="C10" s="57">
        <f>'Step 2-Cover Crop Budget'!H12</f>
        <v>254.66000000000003</v>
      </c>
      <c r="D10" s="42">
        <f>C10+C10*$C11-C10*$C12</f>
        <v>257.20659999999998</v>
      </c>
      <c r="E10" s="42">
        <f t="shared" ref="E10:L10" si="1">D10+D10*$C11-D10*$C12</f>
        <v>259.77866599999999</v>
      </c>
      <c r="F10" s="42">
        <f t="shared" si="1"/>
        <v>262.37645265999998</v>
      </c>
      <c r="G10" s="42">
        <f t="shared" si="1"/>
        <v>265.00021718659997</v>
      </c>
      <c r="H10" s="42">
        <f t="shared" si="1"/>
        <v>267.65021935846596</v>
      </c>
      <c r="I10" s="42">
        <f t="shared" si="1"/>
        <v>270.32672155205063</v>
      </c>
      <c r="J10" s="42">
        <f t="shared" si="1"/>
        <v>273.02998876757113</v>
      </c>
      <c r="K10" s="42">
        <f t="shared" si="1"/>
        <v>275.76028865524688</v>
      </c>
      <c r="L10" s="42">
        <f t="shared" si="1"/>
        <v>278.51789154179937</v>
      </c>
      <c r="M10" s="16"/>
      <c r="O10" s="45"/>
    </row>
    <row r="11" spans="1:15" x14ac:dyDescent="0.3">
      <c r="A11" s="22" t="s">
        <v>31</v>
      </c>
      <c r="B11" s="23" t="s">
        <v>32</v>
      </c>
      <c r="C11" s="77">
        <v>0.03</v>
      </c>
      <c r="D11" s="26"/>
      <c r="E11" s="26"/>
      <c r="F11" s="26"/>
      <c r="G11" s="26"/>
      <c r="H11" s="26"/>
      <c r="I11" s="26"/>
      <c r="J11" s="26"/>
      <c r="K11" s="26"/>
      <c r="L11" s="27"/>
      <c r="M11" s="16"/>
    </row>
    <row r="12" spans="1:15" ht="57.75" customHeight="1" x14ac:dyDescent="0.3">
      <c r="A12" s="22" t="s">
        <v>33</v>
      </c>
      <c r="B12" s="23" t="s">
        <v>32</v>
      </c>
      <c r="C12" s="77">
        <v>0.02</v>
      </c>
      <c r="D12" s="28"/>
      <c r="E12" s="28"/>
      <c r="F12" s="28"/>
      <c r="G12" s="28"/>
      <c r="H12" s="28"/>
      <c r="I12" s="28"/>
      <c r="J12" s="28"/>
      <c r="K12" s="28"/>
      <c r="L12" s="29"/>
      <c r="M12" s="16"/>
    </row>
    <row r="13" spans="1:15" ht="18" customHeight="1" x14ac:dyDescent="0.3">
      <c r="A13" s="22" t="s">
        <v>92</v>
      </c>
      <c r="B13" s="23" t="s">
        <v>67</v>
      </c>
      <c r="C13" s="78">
        <v>0.05</v>
      </c>
      <c r="D13" s="69">
        <f>C13*(1+$C11)</f>
        <v>5.1500000000000004E-2</v>
      </c>
      <c r="E13" s="69">
        <f>D13*(1+$C11)</f>
        <v>5.3045000000000009E-2</v>
      </c>
      <c r="F13" s="69">
        <f t="shared" ref="F13:K13" si="2">E13*(1+$C11)</f>
        <v>5.4636350000000007E-2</v>
      </c>
      <c r="G13" s="69">
        <f t="shared" si="2"/>
        <v>5.627544050000001E-2</v>
      </c>
      <c r="H13" s="69">
        <f t="shared" si="2"/>
        <v>5.7963703715000009E-2</v>
      </c>
      <c r="I13" s="69">
        <f t="shared" si="2"/>
        <v>5.9702614826450014E-2</v>
      </c>
      <c r="J13" s="69">
        <f t="shared" si="2"/>
        <v>6.1493693271243516E-2</v>
      </c>
      <c r="K13" s="69">
        <f t="shared" si="2"/>
        <v>6.3338504069380824E-2</v>
      </c>
      <c r="L13" s="69">
        <f>K13*(1+$C11)</f>
        <v>6.5238659191462253E-2</v>
      </c>
      <c r="M13" s="16"/>
    </row>
    <row r="14" spans="1:15" x14ac:dyDescent="0.3">
      <c r="A14" s="30" t="s">
        <v>91</v>
      </c>
      <c r="B14" s="31" t="s">
        <v>68</v>
      </c>
      <c r="C14" s="79">
        <v>9000</v>
      </c>
      <c r="D14" s="79">
        <v>9000</v>
      </c>
      <c r="E14" s="79">
        <v>9000</v>
      </c>
      <c r="F14" s="79">
        <v>9000</v>
      </c>
      <c r="G14" s="79">
        <v>9000</v>
      </c>
      <c r="H14" s="79">
        <v>9000</v>
      </c>
      <c r="I14" s="79">
        <v>9000</v>
      </c>
      <c r="J14" s="79">
        <v>9000</v>
      </c>
      <c r="K14" s="79">
        <v>9000</v>
      </c>
      <c r="L14" s="79">
        <v>9000</v>
      </c>
      <c r="M14" s="16"/>
    </row>
    <row r="15" spans="1:15" ht="19.5" thickBot="1" x14ac:dyDescent="0.35">
      <c r="A15" s="46"/>
      <c r="B15" s="47"/>
      <c r="C15" s="48"/>
      <c r="D15" s="48"/>
      <c r="E15" s="48"/>
      <c r="F15" s="48"/>
      <c r="G15" s="48"/>
      <c r="H15" s="48"/>
      <c r="I15" s="48"/>
      <c r="J15" s="48"/>
      <c r="K15" s="48"/>
      <c r="L15" s="48"/>
    </row>
    <row r="16" spans="1:15" ht="19.5" thickBot="1" x14ac:dyDescent="0.35">
      <c r="A16" s="36" t="s">
        <v>49</v>
      </c>
      <c r="B16" s="47"/>
      <c r="C16" s="48"/>
      <c r="D16" s="48"/>
      <c r="E16" s="48"/>
      <c r="F16" s="48"/>
      <c r="G16" s="48"/>
      <c r="H16" s="48"/>
      <c r="I16" s="48"/>
      <c r="J16" s="48"/>
      <c r="K16" s="48"/>
      <c r="L16" s="48"/>
    </row>
    <row r="17" spans="1:15" x14ac:dyDescent="0.3">
      <c r="A17" s="46"/>
      <c r="B17" s="47"/>
      <c r="C17" s="48"/>
      <c r="D17" s="48"/>
      <c r="E17" s="48"/>
      <c r="F17" s="48"/>
      <c r="G17" s="48"/>
      <c r="H17" s="48"/>
      <c r="I17" s="48"/>
      <c r="J17" s="48"/>
      <c r="K17" s="48"/>
      <c r="L17" s="48"/>
      <c r="O17" s="45"/>
    </row>
    <row r="18" spans="1:15" ht="20.25" customHeight="1" x14ac:dyDescent="0.3">
      <c r="A18" s="90" t="s">
        <v>60</v>
      </c>
      <c r="B18" s="90"/>
      <c r="C18" s="90"/>
      <c r="D18" s="90"/>
      <c r="E18" s="90"/>
      <c r="F18" s="90"/>
      <c r="G18" s="48"/>
      <c r="H18" s="48"/>
      <c r="I18" s="48"/>
      <c r="J18" s="48"/>
      <c r="K18" s="48"/>
      <c r="L18" s="48"/>
      <c r="O18" s="45"/>
    </row>
    <row r="19" spans="1:15" ht="39" customHeight="1" x14ac:dyDescent="0.3">
      <c r="A19" s="90" t="s">
        <v>65</v>
      </c>
      <c r="B19" s="90"/>
      <c r="C19" s="90"/>
      <c r="D19" s="90"/>
      <c r="E19" s="90"/>
      <c r="F19" s="90"/>
      <c r="G19" s="48"/>
      <c r="H19" s="48"/>
      <c r="I19" s="48"/>
      <c r="J19" s="48"/>
      <c r="K19" s="48"/>
      <c r="L19" s="48"/>
    </row>
    <row r="20" spans="1:15" ht="39" customHeight="1" thickBot="1" x14ac:dyDescent="0.35">
      <c r="A20" s="33" t="s">
        <v>34</v>
      </c>
      <c r="B20" s="34" t="s">
        <v>35</v>
      </c>
      <c r="C20" s="34" t="s">
        <v>36</v>
      </c>
      <c r="D20" s="32" t="s">
        <v>37</v>
      </c>
      <c r="E20" s="32" t="s">
        <v>38</v>
      </c>
      <c r="F20" s="32" t="s">
        <v>39</v>
      </c>
      <c r="G20" s="32" t="s">
        <v>40</v>
      </c>
      <c r="H20" s="32" t="s">
        <v>41</v>
      </c>
      <c r="I20" s="32" t="s">
        <v>42</v>
      </c>
      <c r="J20" s="32" t="s">
        <v>43</v>
      </c>
      <c r="K20" s="32" t="s">
        <v>44</v>
      </c>
      <c r="L20" s="32" t="s">
        <v>45</v>
      </c>
      <c r="M20" s="16"/>
    </row>
    <row r="21" spans="1:15" ht="19.5" thickBot="1" x14ac:dyDescent="0.35">
      <c r="A21" s="80">
        <v>6</v>
      </c>
      <c r="B21" s="81">
        <v>20</v>
      </c>
      <c r="C21" s="35">
        <f>A21*B21</f>
        <v>120</v>
      </c>
      <c r="D21" s="41">
        <f>C21*(1+$C$11)</f>
        <v>123.60000000000001</v>
      </c>
      <c r="E21" s="41">
        <f t="shared" ref="E21:L21" si="3">D21*(1+$C$11)</f>
        <v>127.30800000000001</v>
      </c>
      <c r="F21" s="41">
        <f t="shared" si="3"/>
        <v>131.12724</v>
      </c>
      <c r="G21" s="41">
        <f t="shared" si="3"/>
        <v>135.06105719999999</v>
      </c>
      <c r="H21" s="41">
        <f>G21*(1+$C$11)</f>
        <v>139.112888916</v>
      </c>
      <c r="I21" s="41">
        <f t="shared" si="3"/>
        <v>143.28627558348001</v>
      </c>
      <c r="J21" s="41">
        <f t="shared" si="3"/>
        <v>147.58486385098442</v>
      </c>
      <c r="K21" s="41">
        <f t="shared" si="3"/>
        <v>152.01240976651397</v>
      </c>
      <c r="L21" s="41">
        <f t="shared" si="3"/>
        <v>156.57278205950939</v>
      </c>
      <c r="M21" s="16"/>
    </row>
    <row r="22" spans="1:15" x14ac:dyDescent="0.3">
      <c r="A22" s="46"/>
      <c r="B22" s="47"/>
      <c r="C22" s="48"/>
      <c r="D22" s="48"/>
      <c r="E22" s="48"/>
      <c r="F22" s="48"/>
      <c r="G22" s="48"/>
      <c r="H22" s="48"/>
      <c r="I22" s="48"/>
      <c r="J22" s="48"/>
      <c r="K22" s="48"/>
      <c r="L22" s="48"/>
    </row>
    <row r="23" spans="1:15" x14ac:dyDescent="0.3">
      <c r="A23" s="90" t="s">
        <v>59</v>
      </c>
      <c r="B23" s="90"/>
      <c r="C23" s="90"/>
      <c r="D23" s="90"/>
      <c r="E23" s="90"/>
      <c r="F23" s="90"/>
      <c r="G23" s="48"/>
      <c r="H23" s="48"/>
      <c r="I23" s="48"/>
      <c r="J23" s="48"/>
      <c r="K23" s="48"/>
      <c r="L23" s="48"/>
    </row>
    <row r="24" spans="1:15" ht="38.25" customHeight="1" x14ac:dyDescent="0.3">
      <c r="A24" s="90" t="s">
        <v>66</v>
      </c>
      <c r="B24" s="90"/>
      <c r="C24" s="90"/>
      <c r="D24" s="90"/>
      <c r="E24" s="90"/>
      <c r="F24" s="90"/>
      <c r="G24" s="48"/>
      <c r="H24" s="48"/>
      <c r="I24" s="48"/>
      <c r="J24" s="48"/>
      <c r="K24" s="48"/>
      <c r="L24" s="48"/>
    </row>
    <row r="25" spans="1:15" ht="57" thickBot="1" x14ac:dyDescent="0.35">
      <c r="A25" s="33" t="s">
        <v>46</v>
      </c>
      <c r="B25" s="34" t="s">
        <v>35</v>
      </c>
      <c r="C25" s="34" t="s">
        <v>36</v>
      </c>
      <c r="D25" s="32" t="s">
        <v>37</v>
      </c>
      <c r="E25" s="32" t="s">
        <v>38</v>
      </c>
      <c r="F25" s="32" t="s">
        <v>39</v>
      </c>
      <c r="G25" s="32" t="s">
        <v>40</v>
      </c>
      <c r="H25" s="32" t="s">
        <v>41</v>
      </c>
      <c r="I25" s="32" t="s">
        <v>42</v>
      </c>
      <c r="J25" s="32" t="s">
        <v>43</v>
      </c>
      <c r="K25" s="32" t="s">
        <v>44</v>
      </c>
      <c r="L25" s="32" t="s">
        <v>45</v>
      </c>
      <c r="M25" s="16"/>
    </row>
    <row r="26" spans="1:15" ht="19.5" thickBot="1" x14ac:dyDescent="0.35">
      <c r="A26" s="80">
        <v>1</v>
      </c>
      <c r="B26" s="81">
        <v>50</v>
      </c>
      <c r="C26" s="35">
        <f>A26*B26</f>
        <v>50</v>
      </c>
      <c r="D26" s="41">
        <f>C26*(1+$C$11)</f>
        <v>51.5</v>
      </c>
      <c r="E26" s="41">
        <f t="shared" ref="E26:K26" si="4">D26*(1+$C$11)</f>
        <v>53.045000000000002</v>
      </c>
      <c r="F26" s="41">
        <f t="shared" si="4"/>
        <v>54.63635</v>
      </c>
      <c r="G26" s="41">
        <f t="shared" si="4"/>
        <v>56.275440500000002</v>
      </c>
      <c r="H26" s="41">
        <f t="shared" si="4"/>
        <v>57.963703715000001</v>
      </c>
      <c r="I26" s="41">
        <f t="shared" si="4"/>
        <v>59.702614826450002</v>
      </c>
      <c r="J26" s="41">
        <f t="shared" si="4"/>
        <v>61.493693271243501</v>
      </c>
      <c r="K26" s="41">
        <f t="shared" si="4"/>
        <v>63.338504069380811</v>
      </c>
      <c r="L26" s="41">
        <f>K26*(1+$C$11)</f>
        <v>65.238659191462233</v>
      </c>
      <c r="M26" s="16"/>
    </row>
    <row r="27" spans="1:15" x14ac:dyDescent="0.3">
      <c r="A27" s="46"/>
      <c r="B27" s="47"/>
      <c r="C27" s="48"/>
      <c r="D27" s="48"/>
      <c r="E27" s="48"/>
      <c r="F27" s="48"/>
      <c r="G27" s="48"/>
      <c r="H27" s="48"/>
      <c r="I27" s="48"/>
      <c r="J27" s="48"/>
      <c r="K27" s="48"/>
      <c r="L27" s="48"/>
    </row>
  </sheetData>
  <sheetProtection sheet="1" objects="1" scenarios="1"/>
  <mergeCells count="7">
    <mergeCell ref="A7:F7"/>
    <mergeCell ref="A19:F19"/>
    <mergeCell ref="A24:F24"/>
    <mergeCell ref="A1:E4"/>
    <mergeCell ref="A6:F6"/>
    <mergeCell ref="A18:F18"/>
    <mergeCell ref="A23:F23"/>
  </mergeCells>
  <dataValidations count="1">
    <dataValidation type="decimal" allowBlank="1" showInputMessage="1" showErrorMessage="1" sqref="C11:C13" xr:uid="{53FE53D1-B2F8-4C15-9C0F-39E827D36B64}">
      <formula1>0.01</formula1>
      <formula2>1</formula2>
    </dataValidation>
  </dataValidations>
  <pageMargins left="0.7" right="0.7" top="0.75" bottom="0.75" header="0.3" footer="0.3"/>
  <pageSetup scale="61"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A7E9B9-5239-4D85-9986-267C61FD50B1}">
  <dimension ref="A1:O13"/>
  <sheetViews>
    <sheetView showGridLines="0" zoomScale="90" zoomScaleNormal="90" workbookViewId="0">
      <selection sqref="A1:C1"/>
    </sheetView>
  </sheetViews>
  <sheetFormatPr defaultRowHeight="15" x14ac:dyDescent="0.25"/>
  <cols>
    <col min="1" max="1" width="9.28515625" bestFit="1" customWidth="1"/>
    <col min="2" max="2" width="35.42578125" customWidth="1"/>
    <col min="3" max="3" width="14.7109375" customWidth="1"/>
    <col min="4" max="4" width="12.7109375" customWidth="1"/>
    <col min="5" max="13" width="12.7109375" bestFit="1" customWidth="1"/>
    <col min="17" max="17" width="38.140625" bestFit="1" customWidth="1"/>
  </cols>
  <sheetData>
    <row r="1" spans="1:15" ht="39.75" customHeight="1" x14ac:dyDescent="0.25">
      <c r="A1" s="91" t="s">
        <v>63</v>
      </c>
      <c r="B1" s="87"/>
      <c r="C1" s="87"/>
    </row>
    <row r="2" spans="1:15" x14ac:dyDescent="0.25">
      <c r="A2" s="2"/>
      <c r="B2" s="2"/>
      <c r="C2" s="2"/>
      <c r="D2" s="2"/>
      <c r="E2" s="2"/>
      <c r="F2" s="2"/>
      <c r="G2" s="2"/>
      <c r="H2" s="2"/>
      <c r="I2" s="2"/>
      <c r="J2" s="2"/>
      <c r="K2" s="2"/>
      <c r="L2" s="2"/>
      <c r="M2" s="2"/>
      <c r="N2" s="2"/>
    </row>
    <row r="3" spans="1:15" ht="18.75" customHeight="1" x14ac:dyDescent="0.25">
      <c r="A3" s="92" t="s">
        <v>64</v>
      </c>
      <c r="B3" s="92"/>
      <c r="C3" s="92"/>
      <c r="D3" s="92"/>
      <c r="E3" s="92"/>
      <c r="F3" s="92"/>
      <c r="G3" s="2"/>
      <c r="H3" s="2"/>
      <c r="I3" s="2"/>
      <c r="J3" s="2"/>
      <c r="K3" s="2"/>
      <c r="L3" s="2"/>
      <c r="M3" s="2"/>
      <c r="N3" s="2"/>
    </row>
    <row r="4" spans="1:15" ht="51" customHeight="1" x14ac:dyDescent="0.25">
      <c r="A4" s="88" t="s">
        <v>84</v>
      </c>
      <c r="B4" s="88"/>
      <c r="C4" s="88"/>
      <c r="D4" s="88"/>
      <c r="E4" s="88"/>
      <c r="F4" s="88"/>
      <c r="G4" s="37"/>
      <c r="H4" s="37"/>
      <c r="I4" s="37"/>
      <c r="J4" s="37"/>
      <c r="K4" s="37"/>
      <c r="L4" s="37"/>
      <c r="M4" s="37"/>
      <c r="N4" s="2"/>
    </row>
    <row r="5" spans="1:15" ht="37.5" x14ac:dyDescent="0.25">
      <c r="A5" s="21" t="s">
        <v>19</v>
      </c>
      <c r="B5" s="18" t="s">
        <v>20</v>
      </c>
      <c r="C5" s="19" t="s">
        <v>6</v>
      </c>
      <c r="D5" s="38" t="s">
        <v>30</v>
      </c>
      <c r="E5" s="19" t="s">
        <v>7</v>
      </c>
      <c r="F5" s="19" t="s">
        <v>8</v>
      </c>
      <c r="G5" s="19" t="s">
        <v>9</v>
      </c>
      <c r="H5" s="19" t="s">
        <v>10</v>
      </c>
      <c r="I5" s="19" t="s">
        <v>11</v>
      </c>
      <c r="J5" s="19" t="s">
        <v>12</v>
      </c>
      <c r="K5" s="19" t="s">
        <v>13</v>
      </c>
      <c r="L5" s="19" t="s">
        <v>14</v>
      </c>
      <c r="M5" s="39" t="s">
        <v>15</v>
      </c>
      <c r="N5" s="2"/>
      <c r="O5" s="49"/>
    </row>
    <row r="6" spans="1:15" ht="37.5" x14ac:dyDescent="0.25">
      <c r="A6" s="21">
        <v>1</v>
      </c>
      <c r="B6" s="24" t="s">
        <v>21</v>
      </c>
      <c r="C6" s="24" t="s">
        <v>17</v>
      </c>
      <c r="D6" s="57">
        <f>'Step 3- Your selections'!C9+'Step 3- Your selections'!C13*'Step 3- Your selections'!C14+'Step 3- Your selections'!C10</f>
        <v>2204.66</v>
      </c>
      <c r="E6" s="57">
        <f>'Step 3- Your selections'!D9+'Step 3- Your selections'!D13*'Step 3- Your selections'!D14+'Step 3- Your selections'!D10</f>
        <v>2265.7066</v>
      </c>
      <c r="F6" s="57">
        <f>'Step 3- Your selections'!E9+'Step 3- Your selections'!E13*'Step 3- Your selections'!E14+'Step 3- Your selections'!E10</f>
        <v>2328.5336660000003</v>
      </c>
      <c r="G6" s="57">
        <f>'Step 3- Your selections'!F9+'Step 3- Your selections'!F13*'Step 3- Your selections'!F14+'Step 3- Your selections'!F10</f>
        <v>2393.1941026600002</v>
      </c>
      <c r="H6" s="57">
        <f>'Step 3- Your selections'!G9+'Step 3- Your selections'!G13*'Step 3- Your selections'!G14+'Step 3- Your selections'!G10</f>
        <v>2459.7423966866004</v>
      </c>
      <c r="I6" s="57">
        <f>'Step 3- Your selections'!H9+'Step 3- Your selections'!H13*'Step 3- Your selections'!H14+'Step 3- Your selections'!H10</f>
        <v>2528.2346642434663</v>
      </c>
      <c r="J6" s="57">
        <f>'Step 3- Your selections'!I9+'Step 3- Your selections'!I13*'Step 3- Your selections'!I14+'Step 3- Your selections'!I10</f>
        <v>2598.7286997836013</v>
      </c>
      <c r="K6" s="57">
        <f>'Step 3- Your selections'!J9+'Step 3- Your selections'!J13*'Step 3- Your selections'!J14+'Step 3- Your selections'!J10</f>
        <v>2671.284026346068</v>
      </c>
      <c r="L6" s="57">
        <f>'Step 3- Your selections'!K9+'Step 3- Your selections'!K13*'Step 3- Your selections'!K14+'Step 3- Your selections'!K10</f>
        <v>2745.9619473610987</v>
      </c>
      <c r="M6" s="57">
        <f>'Step 3- Your selections'!L9+'Step 3- Your selections'!L13*'Step 3- Your selections'!L14+'Step 3- Your selections'!L10</f>
        <v>2822.8256000088268</v>
      </c>
      <c r="N6" s="2"/>
    </row>
    <row r="7" spans="1:15" ht="56.25" x14ac:dyDescent="0.25">
      <c r="A7" s="21">
        <v>2</v>
      </c>
      <c r="B7" s="24" t="s">
        <v>48</v>
      </c>
      <c r="C7" s="24" t="s">
        <v>17</v>
      </c>
      <c r="D7" s="58">
        <f>('Step 3- Your selections'!C21/'Step 3- Your selections'!$A21)*('Step 3- Your selections'!$A21-'Step 2-Cover Crop Budget'!$G$7)</f>
        <v>80</v>
      </c>
      <c r="E7" s="58">
        <f>('Step 3- Your selections'!D21/'Step 3- Your selections'!$A21)*('Step 3- Your selections'!$A21-'Step 2-Cover Crop Budget'!$G$7)</f>
        <v>82.4</v>
      </c>
      <c r="F7" s="58">
        <f>('Step 3- Your selections'!E21/'Step 3- Your selections'!$A21)*('Step 3- Your selections'!$A21-'Step 2-Cover Crop Budget'!$G$7)</f>
        <v>84.872</v>
      </c>
      <c r="G7" s="58">
        <f>('Step 3- Your selections'!F21/'Step 3- Your selections'!$A21)*('Step 3- Your selections'!$A21-'Step 2-Cover Crop Budget'!$G$7)</f>
        <v>87.41816</v>
      </c>
      <c r="H7" s="58">
        <f>('Step 3- Your selections'!G21/'Step 3- Your selections'!$A21)*('Step 3- Your selections'!$A21-'Step 2-Cover Crop Budget'!$G$7)</f>
        <v>90.0407048</v>
      </c>
      <c r="I7" s="58">
        <f>('Step 3- Your selections'!H21/'Step 3- Your selections'!$A21)*('Step 3- Your selections'!$A21-'Step 2-Cover Crop Budget'!$G$7)</f>
        <v>92.741925944000002</v>
      </c>
      <c r="J7" s="58">
        <f>('Step 3- Your selections'!I21/'Step 3- Your selections'!$A21)*('Step 3- Your selections'!$A21-'Step 2-Cover Crop Budget'!$G$7)</f>
        <v>95.524183722320004</v>
      </c>
      <c r="K7" s="58">
        <f>('Step 3- Your selections'!J21/'Step 3- Your selections'!$A21)*('Step 3- Your selections'!$A21-'Step 2-Cover Crop Budget'!$G$7)</f>
        <v>98.389909233989613</v>
      </c>
      <c r="L7" s="58">
        <f>('Step 3- Your selections'!K21/'Step 3- Your selections'!$A21)*('Step 3- Your selections'!$A21-'Step 2-Cover Crop Budget'!$G$7)</f>
        <v>101.34160651100932</v>
      </c>
      <c r="M7" s="58">
        <f>('Step 3- Your selections'!L21/'Step 3- Your selections'!$A21)*('Step 3- Your selections'!$A21-'Step 2-Cover Crop Budget'!$G$7)</f>
        <v>104.3818547063396</v>
      </c>
      <c r="N7" s="2"/>
    </row>
    <row r="8" spans="1:15" ht="59.25" customHeight="1" x14ac:dyDescent="0.25">
      <c r="A8" s="21">
        <v>3</v>
      </c>
      <c r="B8" s="24" t="s">
        <v>47</v>
      </c>
      <c r="C8" s="24" t="s">
        <v>17</v>
      </c>
      <c r="D8" s="57">
        <f>'Step 3- Your selections'!C26</f>
        <v>50</v>
      </c>
      <c r="E8" s="57">
        <f>'Step 3- Your selections'!D26</f>
        <v>51.5</v>
      </c>
      <c r="F8" s="57">
        <f>'Step 3- Your selections'!E26</f>
        <v>53.045000000000002</v>
      </c>
      <c r="G8" s="57">
        <f>'Step 3- Your selections'!F26</f>
        <v>54.63635</v>
      </c>
      <c r="H8" s="57">
        <f>'Step 3- Your selections'!G26</f>
        <v>56.275440500000002</v>
      </c>
      <c r="I8" s="57">
        <f>'Step 3- Your selections'!H26</f>
        <v>57.963703715000001</v>
      </c>
      <c r="J8" s="57">
        <f>'Step 3- Your selections'!I26</f>
        <v>59.702614826450002</v>
      </c>
      <c r="K8" s="57">
        <f>'Step 3- Your selections'!J26</f>
        <v>61.493693271243501</v>
      </c>
      <c r="L8" s="57">
        <f>'Step 3- Your selections'!K26</f>
        <v>63.338504069380811</v>
      </c>
      <c r="M8" s="57">
        <f>'Step 3- Your selections'!L26</f>
        <v>65.238659191462233</v>
      </c>
      <c r="N8" s="2"/>
    </row>
    <row r="9" spans="1:15" ht="37.5" x14ac:dyDescent="0.25">
      <c r="A9" s="21">
        <v>4</v>
      </c>
      <c r="B9" s="24" t="s">
        <v>22</v>
      </c>
      <c r="C9" s="24" t="s">
        <v>17</v>
      </c>
      <c r="D9" s="57">
        <f t="shared" ref="D9:M9" si="0">D7+D8</f>
        <v>130</v>
      </c>
      <c r="E9" s="57">
        <f t="shared" si="0"/>
        <v>133.9</v>
      </c>
      <c r="F9" s="57">
        <f t="shared" si="0"/>
        <v>137.917</v>
      </c>
      <c r="G9" s="57">
        <f t="shared" si="0"/>
        <v>142.05450999999999</v>
      </c>
      <c r="H9" s="57">
        <f t="shared" si="0"/>
        <v>146.31614530000002</v>
      </c>
      <c r="I9" s="57">
        <f t="shared" si="0"/>
        <v>150.70562965900001</v>
      </c>
      <c r="J9" s="57">
        <f t="shared" si="0"/>
        <v>155.22679854877001</v>
      </c>
      <c r="K9" s="57">
        <f t="shared" si="0"/>
        <v>159.88360250523311</v>
      </c>
      <c r="L9" s="57">
        <f t="shared" si="0"/>
        <v>164.68011058039014</v>
      </c>
      <c r="M9" s="57">
        <f t="shared" si="0"/>
        <v>169.62051389780183</v>
      </c>
      <c r="N9" s="2"/>
    </row>
    <row r="10" spans="1:15" ht="56.25" x14ac:dyDescent="0.25">
      <c r="A10" s="21">
        <v>5</v>
      </c>
      <c r="B10" s="24" t="s">
        <v>23</v>
      </c>
      <c r="C10" s="24" t="s">
        <v>17</v>
      </c>
      <c r="D10" s="57">
        <f>D6-D9</f>
        <v>2074.66</v>
      </c>
      <c r="E10" s="57">
        <f t="shared" ref="E10:M10" si="1">E6-E9</f>
        <v>2131.8065999999999</v>
      </c>
      <c r="F10" s="57">
        <f t="shared" si="1"/>
        <v>2190.6166660000004</v>
      </c>
      <c r="G10" s="57">
        <f t="shared" si="1"/>
        <v>2251.1395926600003</v>
      </c>
      <c r="H10" s="57">
        <f t="shared" si="1"/>
        <v>2313.4262513866006</v>
      </c>
      <c r="I10" s="57">
        <f t="shared" si="1"/>
        <v>2377.5290345844664</v>
      </c>
      <c r="J10" s="57">
        <f t="shared" si="1"/>
        <v>2443.5019012348312</v>
      </c>
      <c r="K10" s="57">
        <f t="shared" si="1"/>
        <v>2511.4004238408347</v>
      </c>
      <c r="L10" s="57">
        <f t="shared" si="1"/>
        <v>2581.2818367807085</v>
      </c>
      <c r="M10" s="57">
        <f t="shared" si="1"/>
        <v>2653.2050861110251</v>
      </c>
      <c r="N10" s="2"/>
    </row>
    <row r="11" spans="1:15" ht="37.5" x14ac:dyDescent="0.25">
      <c r="A11" s="21">
        <v>6</v>
      </c>
      <c r="B11" s="24" t="s">
        <v>24</v>
      </c>
      <c r="C11" s="24" t="s">
        <v>67</v>
      </c>
      <c r="D11" s="57">
        <f>D10/'Step 3- Your selections'!C14</f>
        <v>0.23051777777777777</v>
      </c>
      <c r="E11" s="57">
        <f>E10/'Step 3- Your selections'!D14</f>
        <v>0.23686739999999998</v>
      </c>
      <c r="F11" s="57">
        <f>F10/'Step 3- Your selections'!E14</f>
        <v>0.24340185177777782</v>
      </c>
      <c r="G11" s="57">
        <f>G10/'Step 3- Your selections'!F14</f>
        <v>0.25012662140666669</v>
      </c>
      <c r="H11" s="57">
        <f>H10/'Step 3- Your selections'!G14</f>
        <v>0.25704736126517785</v>
      </c>
      <c r="I11" s="57">
        <f>I10/'Step 3- Your selections'!H14</f>
        <v>0.2641698927316074</v>
      </c>
      <c r="J11" s="57">
        <f>J10/'Step 3- Your selections'!I14</f>
        <v>0.27150021124831458</v>
      </c>
      <c r="K11" s="57">
        <f>K10/'Step 3- Your selections'!J14</f>
        <v>0.27904449153787053</v>
      </c>
      <c r="L11" s="57">
        <f>L10/'Step 3- Your selections'!K14</f>
        <v>0.28680909297563428</v>
      </c>
      <c r="M11" s="57">
        <f>M10/'Step 3- Your selections'!L14</f>
        <v>0.29480056512344721</v>
      </c>
      <c r="N11" s="2"/>
    </row>
    <row r="12" spans="1:15" x14ac:dyDescent="0.25">
      <c r="A12" s="2"/>
      <c r="B12" s="2"/>
      <c r="C12" s="2"/>
      <c r="D12" s="2"/>
      <c r="E12" s="2"/>
      <c r="F12" s="2"/>
      <c r="G12" s="2"/>
      <c r="H12" s="2"/>
      <c r="I12" s="2"/>
      <c r="J12" s="2"/>
      <c r="K12" s="2"/>
      <c r="L12" s="2"/>
      <c r="M12" s="2"/>
      <c r="N12" s="2"/>
    </row>
    <row r="13" spans="1:15" x14ac:dyDescent="0.25">
      <c r="A13" s="2"/>
      <c r="B13" s="2"/>
      <c r="C13" s="2"/>
      <c r="D13" s="2"/>
      <c r="E13" s="2"/>
      <c r="F13" s="2"/>
      <c r="G13" s="2"/>
      <c r="H13" s="2"/>
      <c r="I13" s="2"/>
      <c r="J13" s="2"/>
      <c r="K13" s="2"/>
      <c r="L13" s="2"/>
      <c r="M13" s="2"/>
      <c r="N13" s="2"/>
    </row>
  </sheetData>
  <sheetProtection sheet="1" objects="1" scenarios="1"/>
  <mergeCells count="3">
    <mergeCell ref="A1:C1"/>
    <mergeCell ref="A4:F4"/>
    <mergeCell ref="A3:F3"/>
  </mergeCells>
  <pageMargins left="0.7" right="0.7" top="0.75" bottom="0.75" header="0.3" footer="0.3"/>
  <pageSetup scale="58"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D24036-00B9-43CD-8989-F35104F03B0F}">
  <dimension ref="AB20"/>
  <sheetViews>
    <sheetView showGridLines="0" zoomScale="91" workbookViewId="0"/>
  </sheetViews>
  <sheetFormatPr defaultRowHeight="15" x14ac:dyDescent="0.25"/>
  <sheetData>
    <row r="20" spans="28:28" x14ac:dyDescent="0.25">
      <c r="AB20" s="71"/>
    </row>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7661CC29D22ED46B0B08DB2772105AF" ma:contentTypeVersion="17" ma:contentTypeDescription="Create a new document." ma:contentTypeScope="" ma:versionID="6532eb6e639ac92bdfd229bd69f66881">
  <xsd:schema xmlns:xsd="http://www.w3.org/2001/XMLSchema" xmlns:xs="http://www.w3.org/2001/XMLSchema" xmlns:p="http://schemas.microsoft.com/office/2006/metadata/properties" xmlns:ns2="4abded51-cd2f-4da1-81cc-ad8d031edefc" xmlns:ns3="570f6468-8915-4863-8a6e-4ca3290ed151" targetNamespace="http://schemas.microsoft.com/office/2006/metadata/properties" ma:root="true" ma:fieldsID="9db846b2878d54424f592bcbf360205c" ns2:_="" ns3:_="">
    <xsd:import namespace="4abded51-cd2f-4da1-81cc-ad8d031edefc"/>
    <xsd:import namespace="570f6468-8915-4863-8a6e-4ca3290ed151"/>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LengthInSeconds" minOccurs="0"/>
                <xsd:element ref="ns2:MediaServiceObjectDetectorVersions" minOccurs="0"/>
                <xsd:element ref="ns2:lcf76f155ced4ddcb4097134ff3c332f" minOccurs="0"/>
                <xsd:element ref="ns3:TaxCatchAll" minOccurs="0"/>
                <xsd:element ref="ns2:MediaServiceSearchPropertie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abded51-cd2f-4da1-81cc-ad8d031edef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LengthInSeconds" ma:index="17" nillable="true" ma:displayName="MediaLengthInSeconds" ma:hidden="true" ma:internalName="MediaLengthInSeconds" ma:readOnly="true">
      <xsd:simpleType>
        <xsd:restriction base="dms:Unknown"/>
      </xsd:simpleType>
    </xsd:element>
    <xsd:element name="MediaServiceObjectDetectorVersions" ma:index="18" nillable="true" ma:displayName="MediaServiceObjectDetectorVersions" ma:hidden="true" ma:indexed="true" ma:internalName="MediaServiceObjectDetectorVersions" ma:readOnly="true">
      <xsd:simpleType>
        <xsd:restriction base="dms:Text"/>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fa0c477a-f09e-4137-8c49-77869fdcca91" ma:termSetId="09814cd3-568e-fe90-9814-8d621ff8fb84" ma:anchorId="fba54fb3-c3e1-fe81-a776-ca4b69148c4d" ma:open="true" ma:isKeyword="false">
      <xsd:complexType>
        <xsd:sequence>
          <xsd:element ref="pc:Terms" minOccurs="0" maxOccurs="1"/>
        </xsd:sequence>
      </xsd:complexType>
    </xsd:element>
    <xsd:element name="MediaServiceSearchProperties" ma:index="22"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570f6468-8915-4863-8a6e-4ca3290ed151" elementFormDefault="qualified">
    <xsd:import namespace="http://schemas.microsoft.com/office/2006/documentManagement/types"/>
    <xsd:import namespace="http://schemas.microsoft.com/office/infopath/2007/PartnerControls"/>
    <xsd:element name="TaxCatchAll" ma:index="21" nillable="true" ma:displayName="Taxonomy Catch All Column" ma:hidden="true" ma:list="{87169b5b-1dd4-4e2e-8735-724052bd8267}" ma:internalName="TaxCatchAll" ma:showField="CatchAllData" ma:web="570f6468-8915-4863-8a6e-4ca3290ed151">
      <xsd:complexType>
        <xsd:complexContent>
          <xsd:extension base="dms:MultiChoiceLookup">
            <xsd:sequence>
              <xsd:element name="Value" type="dms:Lookup" maxOccurs="unbounded" minOccurs="0" nillable="true"/>
            </xsd:sequence>
          </xsd:extension>
        </xsd:complexContent>
      </xsd:complexType>
    </xsd:element>
    <xsd:element name="SharedWithUsers" ma:index="2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4"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4abded51-cd2f-4da1-81cc-ad8d031edefc">
      <Terms xmlns="http://schemas.microsoft.com/office/infopath/2007/PartnerControls"/>
    </lcf76f155ced4ddcb4097134ff3c332f>
    <TaxCatchAll xmlns="570f6468-8915-4863-8a6e-4ca3290ed151"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42CA3EC-2FA8-4291-A744-46852659A29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abded51-cd2f-4da1-81cc-ad8d031edefc"/>
    <ds:schemaRef ds:uri="570f6468-8915-4863-8a6e-4ca3290ed15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A79872F-D4BC-4CC2-87C9-ABC2F36C74B9}">
  <ds:schemaRefs>
    <ds:schemaRef ds:uri="http://schemas.microsoft.com/office/2006/documentManagement/types"/>
    <ds:schemaRef ds:uri="http://purl.org/dc/elements/1.1/"/>
    <ds:schemaRef ds:uri="http://purl.org/dc/terms/"/>
    <ds:schemaRef ds:uri="http://www.w3.org/XML/1998/namespace"/>
    <ds:schemaRef ds:uri="http://schemas.microsoft.com/office/infopath/2007/PartnerControls"/>
    <ds:schemaRef ds:uri="http://schemas.openxmlformats.org/package/2006/metadata/core-properties"/>
    <ds:schemaRef ds:uri="http://purl.org/dc/dcmitype/"/>
    <ds:schemaRef ds:uri="570f6468-8915-4863-8a6e-4ca3290ed151"/>
    <ds:schemaRef ds:uri="4abded51-cd2f-4da1-81cc-ad8d031edefc"/>
    <ds:schemaRef ds:uri="http://schemas.microsoft.com/office/2006/metadata/properties"/>
  </ds:schemaRefs>
</ds:datastoreItem>
</file>

<file path=customXml/itemProps3.xml><?xml version="1.0" encoding="utf-8"?>
<ds:datastoreItem xmlns:ds="http://schemas.openxmlformats.org/officeDocument/2006/customXml" ds:itemID="{0C74506D-DAA2-44FE-A948-D35B1B0F56E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Step1-ReadMe</vt:lpstr>
      <vt:lpstr>Step 2-Cover Crop Budget</vt:lpstr>
      <vt:lpstr>Step 3- Your selections</vt:lpstr>
      <vt:lpstr>Step 4-Output</vt:lpstr>
      <vt:lpstr>USDA-container-weights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Chakravarty,Shourish</dc:creator>
  <cp:keywords/>
  <dc:description/>
  <cp:lastModifiedBy>Wade,Tara R</cp:lastModifiedBy>
  <cp:revision/>
  <cp:lastPrinted>2024-03-25T16:18:43Z</cp:lastPrinted>
  <dcterms:created xsi:type="dcterms:W3CDTF">2023-09-27T16:06:37Z</dcterms:created>
  <dcterms:modified xsi:type="dcterms:W3CDTF">2024-05-16T19:15:43Z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0x010100D7661CC29D22ED46B0B08DB2772105AF</vt:lpwstr>
  </property>
  <property fmtid="{D5CDD505-2E9C-101B-9397-08002B2CF9AE}" pid="3" name="MediaServiceImageTags">
    <vt:lpwstr/>
  </property>
</Properties>
</file>